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446" yWindow="5910" windowWidth="19440" windowHeight="6150" tabRatio="693" activeTab="0"/>
  </bookViews>
  <sheets>
    <sheet name="主要財務データ" sheetId="1" r:id="rId1"/>
    <sheet name="主要財務データ【グラフ】" sheetId="4" r:id="rId2"/>
    <sheet name="機器別売上高（連結）" sheetId="2" r:id="rId3"/>
    <sheet name="仕向地別売上高（連結）" sheetId="5" r:id="rId4"/>
    <sheet name="各指標（連結）" sheetId="3" r:id="rId5"/>
  </sheets>
  <definedNames>
    <definedName name="_xlnm.Print_Area" localSheetId="4">'各指標（連結）'!$A$1:$M$33</definedName>
    <definedName name="_xlnm.Print_Area" localSheetId="2">'機器別売上高（連結）'!$A$1:$N$64</definedName>
    <definedName name="_xlnm.Print_Area" localSheetId="3">'仕向地別売上高（連結）'!$A$1:$R$75</definedName>
    <definedName name="_xlnm.Print_Area" localSheetId="0">'主要財務データ'!$A$1:$N$35</definedName>
    <definedName name="_xlnm.Print_Area" localSheetId="1">'主要財務データ【グラフ】'!$A$1:$L$80</definedName>
  </definedNames>
  <calcPr calcId="152511"/>
</workbook>
</file>

<file path=xl/sharedStrings.xml><?xml version="1.0" encoding="utf-8"?>
<sst xmlns="http://schemas.openxmlformats.org/spreadsheetml/2006/main" count="155" uniqueCount="118">
  <si>
    <t>１株当たり純資産（円）</t>
  </si>
  <si>
    <t>１株当たり当期純利益／損失（円）</t>
  </si>
  <si>
    <t>-</t>
  </si>
  <si>
    <t>（単位：百万円）</t>
    <rPh sb="1" eb="3">
      <t>タンイ</t>
    </rPh>
    <rPh sb="4" eb="7">
      <t>ヒャクマンエン</t>
    </rPh>
    <phoneticPr fontId="2"/>
  </si>
  <si>
    <t>純資産</t>
    <rPh sb="0" eb="3">
      <t>ジュンシサン</t>
    </rPh>
    <phoneticPr fontId="2"/>
  </si>
  <si>
    <t>営業活動によるキャッシュ・フロー</t>
    <rPh sb="0" eb="2">
      <t>エイギョウ</t>
    </rPh>
    <rPh sb="2" eb="4">
      <t>カツドウ</t>
    </rPh>
    <phoneticPr fontId="2"/>
  </si>
  <si>
    <t>投資活動によるキャッシュ・フロー</t>
    <rPh sb="0" eb="2">
      <t>トウシ</t>
    </rPh>
    <rPh sb="2" eb="4">
      <t>カツドウ</t>
    </rPh>
    <phoneticPr fontId="2"/>
  </si>
  <si>
    <t>財務活動によるキャッシュ・フロー</t>
    <rPh sb="0" eb="2">
      <t>ザイム</t>
    </rPh>
    <rPh sb="2" eb="4">
      <t>カツドウ</t>
    </rPh>
    <phoneticPr fontId="2"/>
  </si>
  <si>
    <t>現金及び現金同等物の期末残高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2">
      <t>キマツ</t>
    </rPh>
    <rPh sb="12" eb="14">
      <t>ザンダカ</t>
    </rPh>
    <phoneticPr fontId="2"/>
  </si>
  <si>
    <t>各指標（連結）</t>
    <rPh sb="0" eb="3">
      <t>カクシヒョウ</t>
    </rPh>
    <rPh sb="4" eb="6">
      <t>レンケツ</t>
    </rPh>
    <phoneticPr fontId="2"/>
  </si>
  <si>
    <t>※総資本、固定資産、有形固定資産は期首、期末の平均値</t>
    <rPh sb="1" eb="4">
      <t>ソウシホン</t>
    </rPh>
    <rPh sb="5" eb="7">
      <t>コテイ</t>
    </rPh>
    <rPh sb="7" eb="9">
      <t>シサン</t>
    </rPh>
    <rPh sb="10" eb="12">
      <t>ユウケイ</t>
    </rPh>
    <rPh sb="12" eb="14">
      <t>コテイ</t>
    </rPh>
    <rPh sb="14" eb="16">
      <t>シサン</t>
    </rPh>
    <rPh sb="17" eb="19">
      <t>キシュ</t>
    </rPh>
    <rPh sb="20" eb="22">
      <t>キマツ</t>
    </rPh>
    <rPh sb="23" eb="26">
      <t>ヘイキンチ</t>
    </rPh>
    <phoneticPr fontId="2"/>
  </si>
  <si>
    <t>【連結】</t>
    <rPh sb="1" eb="3">
      <t>レンケツ</t>
    </rPh>
    <phoneticPr fontId="2"/>
  </si>
  <si>
    <t>【単体】</t>
    <rPh sb="1" eb="3">
      <t>タンタイ</t>
    </rPh>
    <phoneticPr fontId="2"/>
  </si>
  <si>
    <t>2007/3</t>
  </si>
  <si>
    <t>2008/3</t>
  </si>
  <si>
    <t>2009/3</t>
  </si>
  <si>
    <t>2010/3</t>
  </si>
  <si>
    <t>2011/3</t>
  </si>
  <si>
    <t>2012/3</t>
  </si>
  <si>
    <t>売上高</t>
  </si>
  <si>
    <t>営業利益／損失</t>
  </si>
  <si>
    <t>経常利益／損失</t>
  </si>
  <si>
    <t>当期純利益／損失</t>
  </si>
  <si>
    <t>総資産</t>
  </si>
  <si>
    <t>自己資本</t>
  </si>
  <si>
    <t>１株当たり当期純利益／損失（円）</t>
  </si>
  <si>
    <t>売上高</t>
  </si>
  <si>
    <t>営業利益／損失</t>
  </si>
  <si>
    <t>経常利益／損失</t>
  </si>
  <si>
    <t>当期純利益／損失</t>
  </si>
  <si>
    <t>資本金</t>
  </si>
  <si>
    <t>映像機器</t>
  </si>
  <si>
    <t>情報機器</t>
  </si>
  <si>
    <t>その他</t>
  </si>
  <si>
    <t>合計</t>
  </si>
  <si>
    <t>【収益性】</t>
  </si>
  <si>
    <r>
      <t>売上高営業利益率</t>
    </r>
    <r>
      <rPr>
        <sz val="11"/>
        <rFont val="Calibri"/>
        <family val="2"/>
      </rPr>
      <t>(%)</t>
    </r>
  </si>
  <si>
    <r>
      <t>売上高経常利益率</t>
    </r>
    <r>
      <rPr>
        <sz val="11"/>
        <rFont val="Calibri"/>
        <family val="2"/>
      </rPr>
      <t>(%)</t>
    </r>
  </si>
  <si>
    <t>【安全性】</t>
  </si>
  <si>
    <r>
      <t>自己資本比率</t>
    </r>
    <r>
      <rPr>
        <sz val="11"/>
        <rFont val="Calibri"/>
        <family val="2"/>
      </rPr>
      <t>(%)</t>
    </r>
  </si>
  <si>
    <r>
      <t>流動比率</t>
    </r>
    <r>
      <rPr>
        <sz val="11"/>
        <rFont val="Calibri"/>
        <family val="2"/>
      </rPr>
      <t>(%)</t>
    </r>
  </si>
  <si>
    <t>【効率性】</t>
  </si>
  <si>
    <r>
      <t>有形固定資産回転率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回</t>
    </r>
    <r>
      <rPr>
        <sz val="11"/>
        <rFont val="Calibri"/>
        <family val="2"/>
      </rPr>
      <t>)</t>
    </r>
  </si>
  <si>
    <t>【生産性】</t>
  </si>
  <si>
    <r>
      <t>従業員１人当たり売上高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千円</t>
    </r>
    <r>
      <rPr>
        <sz val="11"/>
        <rFont val="Calibri"/>
        <family val="2"/>
      </rPr>
      <t>)</t>
    </r>
  </si>
  <si>
    <r>
      <t>従業員１人当たり営業利益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千円</t>
    </r>
    <r>
      <rPr>
        <sz val="11"/>
        <rFont val="Calibri"/>
        <family val="2"/>
      </rPr>
      <t>)</t>
    </r>
  </si>
  <si>
    <r>
      <t>期末従業員数〔除く委託加工先従業員〕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人</t>
    </r>
    <r>
      <rPr>
        <sz val="11"/>
        <rFont val="Calibri"/>
        <family val="2"/>
      </rPr>
      <t>)</t>
    </r>
  </si>
  <si>
    <t>※従業員１人当たり売上高及び従業員１人当たり営業利益は、期末従業員数で算出</t>
  </si>
  <si>
    <t>【キャッシュ・フロー】</t>
  </si>
  <si>
    <r>
      <t>減価償却費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百万円</t>
    </r>
    <r>
      <rPr>
        <sz val="11"/>
        <rFont val="Calibri"/>
        <family val="2"/>
      </rPr>
      <t>)</t>
    </r>
    <rPh sb="6" eb="8">
      <t>ヒャクマン</t>
    </rPh>
    <phoneticPr fontId="2"/>
  </si>
  <si>
    <r>
      <t>設備投資額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百万円</t>
    </r>
    <r>
      <rPr>
        <sz val="11"/>
        <rFont val="Calibri"/>
        <family val="2"/>
      </rPr>
      <t>)</t>
    </r>
    <rPh sb="6" eb="8">
      <t>ヒャクマン</t>
    </rPh>
    <phoneticPr fontId="2"/>
  </si>
  <si>
    <t>【投資指標】</t>
  </si>
  <si>
    <r>
      <t>１株当たり当期純利益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円</t>
    </r>
    <r>
      <rPr>
        <sz val="11"/>
        <rFont val="Calibri"/>
        <family val="2"/>
      </rPr>
      <t>)</t>
    </r>
  </si>
  <si>
    <r>
      <t>１株当たり純資産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円</t>
    </r>
    <r>
      <rPr>
        <sz val="11"/>
        <rFont val="Calibri"/>
        <family val="2"/>
      </rPr>
      <t>)</t>
    </r>
  </si>
  <si>
    <t>（単位：百万円／％）</t>
    <rPh sb="1" eb="3">
      <t>タンイ</t>
    </rPh>
    <rPh sb="4" eb="7">
      <t>ヒャクマンエン</t>
    </rPh>
    <phoneticPr fontId="2"/>
  </si>
  <si>
    <t>売上高</t>
  </si>
  <si>
    <t>営業利益／損失</t>
  </si>
  <si>
    <t>経常利益／損失</t>
  </si>
  <si>
    <t>当期純利益／損失</t>
  </si>
  <si>
    <t>総資産</t>
  </si>
  <si>
    <t>自己資本</t>
  </si>
  <si>
    <t>機器別売上高（連結）</t>
    <rPh sb="0" eb="2">
      <t>キキ</t>
    </rPh>
    <rPh sb="2" eb="3">
      <t>ベツ</t>
    </rPh>
    <rPh sb="3" eb="5">
      <t>ウリアゲ</t>
    </rPh>
    <rPh sb="5" eb="6">
      <t>ダカ</t>
    </rPh>
    <rPh sb="7" eb="9">
      <t>レンケツ</t>
    </rPh>
    <phoneticPr fontId="2"/>
  </si>
  <si>
    <t>※発行済株式数は、自己株式数を控除して算出</t>
    <rPh sb="1" eb="3">
      <t>ハッコウ</t>
    </rPh>
    <rPh sb="3" eb="4">
      <t>ズ</t>
    </rPh>
    <rPh sb="4" eb="7">
      <t>カブシキスウ</t>
    </rPh>
    <rPh sb="9" eb="11">
      <t>ジコ</t>
    </rPh>
    <rPh sb="11" eb="14">
      <t>カブシキスウ</t>
    </rPh>
    <rPh sb="15" eb="17">
      <t>コウジョ</t>
    </rPh>
    <rPh sb="19" eb="21">
      <t>サンシュツ</t>
    </rPh>
    <phoneticPr fontId="2"/>
  </si>
  <si>
    <t>発行済株式数（千株）</t>
    <rPh sb="7" eb="8">
      <t>セン</t>
    </rPh>
    <phoneticPr fontId="2"/>
  </si>
  <si>
    <t>包括利益／損失</t>
    <rPh sb="0" eb="2">
      <t>ホウカツ</t>
    </rPh>
    <phoneticPr fontId="2"/>
  </si>
  <si>
    <r>
      <t>1</t>
    </r>
    <r>
      <rPr>
        <sz val="11"/>
        <rFont val="ＭＳ Ｐゴシック"/>
        <family val="3"/>
      </rPr>
      <t>株当たり配当金（円）</t>
    </r>
    <rPh sb="1" eb="2">
      <t>カブ</t>
    </rPh>
    <rPh sb="2" eb="3">
      <t>ア</t>
    </rPh>
    <rPh sb="5" eb="7">
      <t>ハイトウ</t>
    </rPh>
    <rPh sb="7" eb="8">
      <t>キン</t>
    </rPh>
    <rPh sb="9" eb="10">
      <t>エン</t>
    </rPh>
    <phoneticPr fontId="2"/>
  </si>
  <si>
    <t>財務ハイライト</t>
    <rPh sb="0" eb="2">
      <t>ザイム</t>
    </rPh>
    <phoneticPr fontId="2"/>
  </si>
  <si>
    <r>
      <t>インタレスト･カバレッジ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倍</t>
    </r>
    <r>
      <rPr>
        <sz val="11"/>
        <rFont val="Calibri"/>
        <family val="2"/>
      </rPr>
      <t>)</t>
    </r>
  </si>
  <si>
    <t>－</t>
  </si>
  <si>
    <r>
      <t>総資本回転率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回</t>
    </r>
    <r>
      <rPr>
        <sz val="11"/>
        <rFont val="Calibri"/>
        <family val="2"/>
      </rPr>
      <t>)</t>
    </r>
  </si>
  <si>
    <r>
      <t>フリーキャッシュ・フロー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百万円</t>
    </r>
    <r>
      <rPr>
        <sz val="11"/>
        <rFont val="Calibri"/>
        <family val="2"/>
      </rPr>
      <t>)</t>
    </r>
    <rPh sb="13" eb="15">
      <t>ヒャクマン</t>
    </rPh>
    <phoneticPr fontId="2"/>
  </si>
  <si>
    <r>
      <t>※インタレスト･カバレッジ＝営業活動によるキャッシュ・フロー</t>
    </r>
    <r>
      <rPr>
        <i/>
        <sz val="11"/>
        <rFont val="Calibri"/>
        <family val="2"/>
      </rPr>
      <t>/</t>
    </r>
    <r>
      <rPr>
        <i/>
        <sz val="11"/>
        <rFont val="ＭＳ Ｐゴシック"/>
        <family val="3"/>
      </rPr>
      <t>利払い</t>
    </r>
    <rPh sb="14" eb="16">
      <t>エイギョウ</t>
    </rPh>
    <rPh sb="16" eb="18">
      <t>カツドウ</t>
    </rPh>
    <rPh sb="31" eb="33">
      <t>リバラ</t>
    </rPh>
    <phoneticPr fontId="2"/>
  </si>
  <si>
    <t>※フリーキャッシュ・フロー＝営業活動によるキャッシュ・フロー ＋ 投資活動によるキャッシュ・フロー</t>
    <rPh sb="14" eb="16">
      <t>エイギョウ</t>
    </rPh>
    <rPh sb="16" eb="18">
      <t>カツドウ</t>
    </rPh>
    <rPh sb="33" eb="35">
      <t>トウシ</t>
    </rPh>
    <rPh sb="35" eb="37">
      <t>カツドウ</t>
    </rPh>
    <phoneticPr fontId="2"/>
  </si>
  <si>
    <t>2013/3</t>
  </si>
  <si>
    <r>
      <t>固定資産回転率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回</t>
    </r>
    <r>
      <rPr>
        <sz val="11"/>
        <rFont val="Calibri"/>
        <family val="2"/>
      </rPr>
      <t>)</t>
    </r>
  </si>
  <si>
    <t>2014/3</t>
  </si>
  <si>
    <t>2015/3</t>
  </si>
  <si>
    <t>2015/3</t>
  </si>
  <si>
    <t>2016/3</t>
  </si>
  <si>
    <r>
      <rPr>
        <b/>
        <sz val="16"/>
        <rFont val="ＭＳ Ｐゴシック"/>
        <family val="3"/>
      </rPr>
      <t>仕向地別売上高（連結）</t>
    </r>
    <rPh sb="0" eb="2">
      <t>シムケ</t>
    </rPh>
    <rPh sb="2" eb="3">
      <t>チ</t>
    </rPh>
    <rPh sb="3" eb="4">
      <t>ベツ</t>
    </rPh>
    <rPh sb="4" eb="6">
      <t>ウリアゲ</t>
    </rPh>
    <rPh sb="6" eb="7">
      <t>ダカ</t>
    </rPh>
    <rPh sb="8" eb="10">
      <t>レンケツ</t>
    </rPh>
    <phoneticPr fontId="2"/>
  </si>
  <si>
    <r>
      <rPr>
        <sz val="11"/>
        <rFont val="ＭＳ Ｐゴシック"/>
        <family val="3"/>
      </rPr>
      <t>海外</t>
    </r>
  </si>
  <si>
    <r>
      <rPr>
        <sz val="11"/>
        <rFont val="ＭＳ Ｐゴシック"/>
        <family val="3"/>
      </rPr>
      <t>　　米州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注</t>
    </r>
    <r>
      <rPr>
        <sz val="11"/>
        <rFont val="Calibri"/>
        <family val="2"/>
      </rPr>
      <t>)</t>
    </r>
    <rPh sb="2" eb="4">
      <t>ベイシュウ</t>
    </rPh>
    <rPh sb="5" eb="6">
      <t>チュウ</t>
    </rPh>
    <phoneticPr fontId="2"/>
  </si>
  <si>
    <r>
      <rPr>
        <sz val="11"/>
        <rFont val="ＭＳ Ｐゴシック"/>
        <family val="3"/>
      </rPr>
      <t>　　欧州</t>
    </r>
  </si>
  <si>
    <r>
      <rPr>
        <sz val="11"/>
        <rFont val="ＭＳ Ｐゴシック"/>
        <family val="3"/>
      </rPr>
      <t>　　その他</t>
    </r>
  </si>
  <si>
    <r>
      <rPr>
        <sz val="11"/>
        <rFont val="ＭＳ Ｐゴシック"/>
        <family val="3"/>
      </rPr>
      <t>日本</t>
    </r>
  </si>
  <si>
    <r>
      <rPr>
        <sz val="11"/>
        <rFont val="ＭＳ Ｐゴシック"/>
        <family val="3"/>
      </rPr>
      <t>合計</t>
    </r>
  </si>
  <si>
    <t>2016/3</t>
  </si>
  <si>
    <t>　　アジアその他</t>
    <rPh sb="7" eb="8">
      <t>タ</t>
    </rPh>
    <phoneticPr fontId="2"/>
  </si>
  <si>
    <t>　　アジア
　  その他</t>
    <rPh sb="11" eb="12">
      <t>タ</t>
    </rPh>
    <phoneticPr fontId="2"/>
  </si>
  <si>
    <t>　　（その他）</t>
  </si>
  <si>
    <t>　　北米/米州</t>
    <rPh sb="5" eb="6">
      <t>ベイ</t>
    </rPh>
    <rPh sb="6" eb="7">
      <t>シュウ</t>
    </rPh>
    <phoneticPr fontId="2"/>
  </si>
  <si>
    <t>2017/3</t>
  </si>
  <si>
    <t>2017/3</t>
  </si>
  <si>
    <r>
      <t>自己資本当期純利益率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％</t>
    </r>
    <r>
      <rPr>
        <sz val="11"/>
        <rFont val="Calibri"/>
        <family val="2"/>
      </rPr>
      <t>)</t>
    </r>
  </si>
  <si>
    <r>
      <rPr>
        <sz val="11"/>
        <rFont val="ＭＳ Ｐゴシック"/>
        <family val="3"/>
      </rPr>
      <t>（注）</t>
    </r>
    <r>
      <rPr>
        <sz val="11"/>
        <rFont val="Calibri"/>
        <family val="2"/>
      </rPr>
      <t>2015/3</t>
    </r>
    <r>
      <rPr>
        <sz val="11"/>
        <rFont val="ＭＳ Ｐゴシック"/>
        <family val="3"/>
      </rPr>
      <t xml:space="preserve">より、従来「その他」に含めていた中南米向け売上を、「米州」に含めて表示しております。
</t>
    </r>
    <r>
      <rPr>
        <sz val="11"/>
        <rFont val="Calibri"/>
        <family val="2"/>
      </rPr>
      <t xml:space="preserve">       </t>
    </r>
    <r>
      <rPr>
        <sz val="11"/>
        <rFont val="ＭＳ Ｐゴシック"/>
        <family val="3"/>
      </rPr>
      <t>なお、名称を「北米」から「米州」に変更しております。</t>
    </r>
    <rPh sb="1" eb="2">
      <t>チュウ</t>
    </rPh>
    <phoneticPr fontId="2"/>
  </si>
  <si>
    <t>主要財務データ　貸借対照表関係（連結）</t>
    <rPh sb="0" eb="2">
      <t>シュヨウ</t>
    </rPh>
    <rPh sb="2" eb="4">
      <t>ザイム</t>
    </rPh>
    <phoneticPr fontId="2"/>
  </si>
  <si>
    <t>主要財務データ　損益計算書関係（連結）</t>
    <rPh sb="0" eb="2">
      <t>シュヨウ</t>
    </rPh>
    <rPh sb="2" eb="4">
      <t>ザイム</t>
    </rPh>
    <phoneticPr fontId="2"/>
  </si>
  <si>
    <t>2009/3</t>
  </si>
  <si>
    <t>2010/3</t>
  </si>
  <si>
    <t>2011/3</t>
  </si>
  <si>
    <t>2012/3</t>
  </si>
  <si>
    <t>2013/3</t>
  </si>
  <si>
    <t>2013/3</t>
  </si>
  <si>
    <t>2014/3</t>
  </si>
  <si>
    <t>2014/3</t>
  </si>
  <si>
    <t>2015/3</t>
  </si>
  <si>
    <t>2015/3</t>
  </si>
  <si>
    <t>2016/3</t>
  </si>
  <si>
    <t>2017/3</t>
  </si>
  <si>
    <t>2018/3</t>
  </si>
  <si>
    <t>2018/3</t>
  </si>
  <si>
    <t>2012/3</t>
  </si>
  <si>
    <t>2018/3</t>
  </si>
  <si>
    <t>2018/3</t>
  </si>
  <si>
    <t>-</t>
  </si>
  <si>
    <t>昨年末＋今年末／２</t>
  </si>
  <si>
    <r>
      <t>売上高総利益率</t>
    </r>
    <r>
      <rPr>
        <sz val="11"/>
        <rFont val="Calibri"/>
        <family val="2"/>
      </rPr>
      <t>(%)</t>
    </r>
  </si>
  <si>
    <t>（単位：百万円／％）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</si>
</sst>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0;&quot;△ &quot;#,##0.00"/>
    <numFmt numFmtId="178" formatCode="#,##0.0_);\(#,##0.0\)"/>
    <numFmt numFmtId="179" formatCode="\(0.0\)"/>
    <numFmt numFmtId="180" formatCode="0.00;&quot;△ &quot;0.00"/>
    <numFmt numFmtId="181" formatCode="0;&quot;△ &quot;0"/>
    <numFmt numFmtId="182" formatCode="0.0_);\(0.0\)"/>
  </numFmts>
  <fonts count="48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sz val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sz val="16"/>
      <name val="ＭＳ Ｐゴシック"/>
      <family val="3"/>
    </font>
    <font>
      <b/>
      <sz val="16"/>
      <name val="Calibri"/>
      <family val="2"/>
    </font>
    <font>
      <sz val="11"/>
      <color theme="1"/>
      <name val="Calibri"/>
      <family val="2"/>
    </font>
    <font>
      <sz val="8"/>
      <color rgb="FF000000"/>
      <name val="ＭＳ Ｐゴシック"/>
      <family val="2"/>
    </font>
    <font>
      <sz val="9.25"/>
      <color rgb="FF000000"/>
      <name val="Calibri"/>
      <family val="2"/>
    </font>
    <font>
      <b/>
      <sz val="9.25"/>
      <color rgb="FF000000"/>
      <name val="Calibri"/>
      <family val="2"/>
    </font>
    <font>
      <sz val="7.25"/>
      <color rgb="FF000000"/>
      <name val="Calibri"/>
      <family val="2"/>
    </font>
    <font>
      <sz val="8"/>
      <color rgb="FF000000"/>
      <name val="Calibri"/>
      <family val="2"/>
    </font>
    <font>
      <b/>
      <sz val="10.75"/>
      <color rgb="FF000000"/>
      <name val="ＭＳ Ｐゴシック"/>
      <family val="2"/>
    </font>
    <font>
      <sz val="8.75"/>
      <color rgb="FF000000"/>
      <name val="Calibri"/>
      <family val="2"/>
    </font>
    <font>
      <b/>
      <sz val="8.75"/>
      <color rgb="FF000000"/>
      <name val="Calibri"/>
      <family val="2"/>
    </font>
    <font>
      <sz val="7.5"/>
      <color rgb="FF000000"/>
      <name val="Calibri"/>
      <family val="2"/>
    </font>
    <font>
      <b/>
      <sz val="11"/>
      <color rgb="FF000000"/>
      <name val="ＭＳ Ｐゴシック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8.25"/>
      <color rgb="FF000000"/>
      <name val="ＭＳ Ｐゴシック"/>
      <family val="2"/>
    </font>
    <font>
      <sz val="10"/>
      <name val="ＭＳ Ｐゴシック"/>
      <family val="2"/>
    </font>
    <font>
      <sz val="9.75"/>
      <color rgb="FF000000"/>
      <name val="ＭＳ Ｐゴシック"/>
      <family val="2"/>
    </font>
    <font>
      <sz val="9.75"/>
      <color rgb="FF000000"/>
      <name val="Calibri"/>
      <family val="2"/>
    </font>
    <font>
      <b/>
      <sz val="9.75"/>
      <color rgb="FF000000"/>
      <name val="Calibri"/>
      <family val="2"/>
    </font>
    <font>
      <b/>
      <sz val="12.5"/>
      <color rgb="FF000000"/>
      <name val="ＭＳ Ｐゴシック"/>
      <family val="2"/>
    </font>
    <font>
      <sz val="8.5"/>
      <color rgb="FF000000"/>
      <name val="ＭＳ Ｐゴシック"/>
      <family val="2"/>
    </font>
    <font>
      <sz val="10.75"/>
      <color rgb="FF000000"/>
      <name val="ＭＳ Ｐゴシック"/>
      <family val="2"/>
    </font>
    <font>
      <sz val="10.75"/>
      <color rgb="FF000000"/>
      <name val="Calibri"/>
      <family val="2"/>
    </font>
    <font>
      <b/>
      <sz val="10.75"/>
      <color rgb="FF000000"/>
      <name val="Calibri"/>
      <family val="2"/>
    </font>
    <font>
      <sz val="10"/>
      <color rgb="FF000000"/>
      <name val="Calibri"/>
      <family val="2"/>
    </font>
    <font>
      <sz val="9.5"/>
      <color rgb="FF000000"/>
      <name val="Calibri"/>
      <family val="2"/>
    </font>
    <font>
      <sz val="10.25"/>
      <color rgb="FF000000"/>
      <name val="ＭＳ Ｐゴシック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.5"/>
      <color rgb="FF000000"/>
      <name val="ＭＳ Ｐゴシック"/>
      <family val="2"/>
    </font>
    <font>
      <sz val="10.5"/>
      <color rgb="FF000000"/>
      <name val="Calibri"/>
      <family val="2"/>
    </font>
    <font>
      <b/>
      <sz val="10.5"/>
      <color rgb="FF000000"/>
      <name val="Calibri"/>
      <family val="2"/>
    </font>
    <font>
      <b/>
      <sz val="17"/>
      <color rgb="FF000000"/>
      <name val="Calibri"/>
      <family val="2"/>
    </font>
    <font>
      <sz val="12"/>
      <color rgb="FFFFFFFF"/>
      <name val="ＭＳ Ｐゴシック"/>
      <family val="2"/>
    </font>
    <font>
      <sz val="12"/>
      <color rgb="FFFFFFFF"/>
      <name val="Calibri"/>
      <family val="2"/>
    </font>
    <font>
      <sz val="12"/>
      <color rgb="FF000000"/>
      <name val="ＭＳ Ｐゴシック"/>
      <family val="2"/>
    </font>
    <font>
      <sz val="12"/>
      <color rgb="FF000000"/>
      <name val="Calibri"/>
      <family val="2"/>
    </font>
    <font>
      <sz val="11"/>
      <color theme="1"/>
      <name val="ＭＳ Ｐゴシック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</cellStyleXfs>
  <cellXfs count="70">
    <xf numFmtId="0" fontId="0" fillId="0" borderId="0" xfId="0" applyAlignment="1">
      <alignment vertical="center"/>
    </xf>
    <xf numFmtId="0" fontId="4" fillId="2" borderId="0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right" vertical="center"/>
    </xf>
    <xf numFmtId="0" fontId="7" fillId="2" borderId="0" xfId="0" applyFont="1" applyFill="1" applyAlignment="1">
      <alignment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 quotePrefix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176" fontId="6" fillId="2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176" fontId="6" fillId="3" borderId="0" xfId="0" applyNumberFormat="1" applyFont="1" applyFill="1" applyBorder="1" applyAlignment="1">
      <alignment vertical="center"/>
    </xf>
    <xf numFmtId="177" fontId="6" fillId="2" borderId="0" xfId="0" applyNumberFormat="1" applyFont="1" applyFill="1" applyBorder="1" applyAlignment="1">
      <alignment vertical="center"/>
    </xf>
    <xf numFmtId="177" fontId="6" fillId="3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top"/>
    </xf>
    <xf numFmtId="177" fontId="6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178" fontId="6" fillId="2" borderId="0" xfId="0" applyNumberFormat="1" applyFont="1" applyFill="1" applyBorder="1" applyAlignment="1">
      <alignment vertical="center"/>
    </xf>
    <xf numFmtId="177" fontId="6" fillId="2" borderId="0" xfId="0" applyNumberFormat="1" applyFont="1" applyFill="1" applyBorder="1" applyAlignment="1">
      <alignment horizontal="right" vertical="center"/>
    </xf>
    <xf numFmtId="0" fontId="0" fillId="2" borderId="3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2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179" fontId="6" fillId="3" borderId="0" xfId="0" applyNumberFormat="1" applyFont="1" applyFill="1" applyBorder="1" applyAlignment="1">
      <alignment vertical="center"/>
    </xf>
    <xf numFmtId="179" fontId="6" fillId="2" borderId="0" xfId="0" applyNumberFormat="1" applyFont="1" applyFill="1" applyBorder="1" applyAlignment="1">
      <alignment vertical="center"/>
    </xf>
    <xf numFmtId="177" fontId="0" fillId="2" borderId="0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76" fontId="6" fillId="4" borderId="0" xfId="0" applyNumberFormat="1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6" fontId="6" fillId="5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11" fillId="3" borderId="0" xfId="0" applyNumberFormat="1" applyFont="1" applyFill="1" applyBorder="1" applyAlignment="1">
      <alignment vertical="center"/>
    </xf>
    <xf numFmtId="176" fontId="11" fillId="2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0" fillId="2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80" fontId="6" fillId="3" borderId="0" xfId="0" applyNumberFormat="1" applyFont="1" applyFill="1" applyBorder="1" applyAlignment="1">
      <alignment vertical="center"/>
    </xf>
    <xf numFmtId="181" fontId="6" fillId="2" borderId="0" xfId="0" applyNumberFormat="1" applyFont="1" applyFill="1" applyAlignment="1">
      <alignment vertical="center"/>
    </xf>
    <xf numFmtId="182" fontId="6" fillId="2" borderId="0" xfId="0" applyNumberFormat="1" applyFont="1" applyFill="1" applyAlignment="1">
      <alignment vertical="center"/>
    </xf>
    <xf numFmtId="176" fontId="6" fillId="2" borderId="0" xfId="0" applyNumberFormat="1" applyFont="1" applyFill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 wrapText="1"/>
    </xf>
    <xf numFmtId="38" fontId="6" fillId="4" borderId="0" xfId="20" applyFont="1" applyFill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売上高</a:t>
            </a:r>
          </a:p>
        </c:rich>
      </c:tx>
      <c:layout>
        <c:manualLayout>
          <c:xMode val="edge"/>
          <c:yMode val="edge"/>
          <c:x val="0.45"/>
          <c:y val="0.019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425"/>
          <c:y val="0.128"/>
          <c:w val="0.873"/>
          <c:h val="0.76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675"/>
                  <c:y val="-0.015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3"/>
                  <c:y val="0.009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3"/>
                  <c:y val="-0.025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325"/>
                  <c:y val="-0.021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175"/>
                  <c:y val="-0.015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-0.043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-0.006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0225"/>
                  <c:y val="0.002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04"/>
                  <c:y val="-0.004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'主要財務データ【グラフ】'!$E$117:$N$117</c:f>
              <c:strCache/>
            </c:strRef>
          </c:cat>
          <c:val>
            <c:numRef>
              <c:f>'主要財務データ【グラフ】'!$E$118:$N$118</c:f>
              <c:numCache/>
            </c:numRef>
          </c:val>
        </c:ser>
        <c:gapWidth val="80"/>
        <c:axId val="54586945"/>
        <c:axId val="58490498"/>
      </c:barChart>
      <c:catAx>
        <c:axId val="545869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490498"/>
        <c:crosses val="autoZero"/>
        <c:auto val="1"/>
        <c:lblOffset val="100"/>
        <c:tickLblSkip val="1"/>
        <c:noMultiLvlLbl val="0"/>
      </c:catAx>
      <c:valAx>
        <c:axId val="58490498"/>
        <c:scaling>
          <c:orientation val="minMax"/>
          <c:max val="5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(百万円)</a:t>
                </a:r>
              </a:p>
            </c:rich>
          </c:tx>
          <c:layout>
            <c:manualLayout>
              <c:xMode val="edge"/>
              <c:yMode val="edge"/>
              <c:x val="0.0085"/>
              <c:y val="0.03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586945"/>
        <c:crosses val="autoZero"/>
        <c:crossBetween val="between"/>
        <c:dispUnits/>
        <c:majorUnit val="1000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 paperSize="9" orientation="landscape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4535"/>
          <c:y val="0.016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layoutTarget val="inner"/>
          <c:xMode val="edge"/>
          <c:yMode val="edge"/>
          <c:x val="0.0895"/>
          <c:y val="0.164"/>
          <c:w val="0.88"/>
          <c:h val="0.7245"/>
        </c:manualLayout>
      </c:layout>
      <c:barChart>
        <c:barDir val="col"/>
        <c:grouping val="clustered"/>
        <c:varyColors val="0"/>
        <c:ser>
          <c:idx val="0"/>
          <c:order val="0"/>
          <c:tx>
            <c:v>その他</c:v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8"/>
                  <c:y val="0.002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25"/>
                  <c:y val="-0.00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.008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525"/>
                  <c:y val="-0.018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375"/>
                  <c:y val="-0.028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.022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01"/>
                  <c:y val="0.01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-0.025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0025"/>
                  <c:y val="0.007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01"/>
                  <c:y val="-0.032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'機器別売上高（連結）'!$D$4:$M$4</c:f>
              <c:strCache/>
            </c:strRef>
          </c:cat>
          <c:val>
            <c:numRef>
              <c:f>'機器別売上高（連結）'!$D$9:$M$9</c:f>
              <c:numCache/>
            </c:numRef>
          </c:val>
        </c:ser>
        <c:gapWidth val="80"/>
        <c:axId val="42060051"/>
        <c:axId val="49548756"/>
      </c:barChart>
      <c:catAx>
        <c:axId val="420600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548756"/>
        <c:crosses val="autoZero"/>
        <c:auto val="1"/>
        <c:lblOffset val="100"/>
        <c:tickLblSkip val="1"/>
        <c:noMultiLvlLbl val="0"/>
      </c:catAx>
      <c:valAx>
        <c:axId val="495487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(百万円)</a:t>
                </a:r>
              </a:p>
            </c:rich>
          </c:tx>
          <c:layout>
            <c:manualLayout>
              <c:xMode val="edge"/>
              <c:yMode val="edge"/>
              <c:x val="0.009"/>
              <c:y val="0.068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060051"/>
        <c:crosses val="autoZero"/>
        <c:crossBetween val="between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275"/>
          <c:y val="0.028"/>
          <c:w val="0.663"/>
          <c:h val="0.953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1"/>
            <c:spPr>
              <a:solidFill>
                <a:srgbClr val="33CCCC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2"/>
            <c:spPr>
              <a:solidFill>
                <a:srgbClr val="FFCC00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'機器別売上高（連結）'!$C$85:$C$87</c:f>
              <c:strCache/>
            </c:strRef>
          </c:cat>
          <c:val>
            <c:numRef>
              <c:f>'機器別売上高（連結）'!$D$85:$D$87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02575"/>
          <c:w val="0.63125"/>
          <c:h val="0.961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1"/>
            <c:spPr>
              <a:solidFill>
                <a:srgbClr val="33CCCC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2"/>
            <c:spPr>
              <a:solidFill>
                <a:srgbClr val="FFCC00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'機器別売上高（連結）'!$C$85:$C$87</c:f>
              <c:strCache/>
            </c:strRef>
          </c:cat>
          <c:val>
            <c:numRef>
              <c:f>'機器別売上高（連結）'!$E$85:$E$87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米州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275"/>
          <c:y val="0.1215"/>
          <c:w val="0.8455"/>
          <c:h val="0.78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135"/>
                  <c:y val="0.00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7"/>
                  <c:y val="0.015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075"/>
                  <c:y val="0.012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35"/>
                  <c:y val="0.0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6"/>
                  <c:y val="-0.023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0325"/>
                  <c:y val="0.01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12"/>
                  <c:y val="0.016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1"/>
                  <c:y val="-0.024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0225"/>
                  <c:y val="-0.019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'仕向地別売上高（連結）'!$E$4:$N$4</c:f>
              <c:strCache/>
            </c:strRef>
          </c:cat>
          <c:val>
            <c:numRef>
              <c:f>'仕向地別売上高（連結）'!$E$7:$N$7</c:f>
              <c:numCache/>
            </c:numRef>
          </c:val>
        </c:ser>
        <c:gapWidth val="80"/>
        <c:axId val="66552533"/>
        <c:axId val="30947350"/>
      </c:barChart>
      <c:catAx>
        <c:axId val="665525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947350"/>
        <c:crosses val="autoZero"/>
        <c:auto val="1"/>
        <c:lblOffset val="100"/>
        <c:tickLblSkip val="1"/>
        <c:noMultiLvlLbl val="0"/>
      </c:catAx>
      <c:valAx>
        <c:axId val="309473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(百万円)</a:t>
                </a:r>
              </a:p>
            </c:rich>
          </c:tx>
          <c:layout>
            <c:manualLayout>
              <c:xMode val="edge"/>
              <c:yMode val="edge"/>
              <c:x val="0.01125"/>
              <c:y val="0.022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552533"/>
        <c:crosses val="autoZero"/>
        <c:crossBetween val="between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0.59055118110236227" l="0.39370078740157483" r="0.39370078740157483" t="0.59055118110236227" header="0.51181102362204722" footer="0.51181102362204722"/>
    <c:pageSetup paperSize="9" orientation="landscape"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443"/>
          <c:y val="0.016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7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layoutTarget val="inner"/>
          <c:xMode val="edge"/>
          <c:yMode val="edge"/>
          <c:x val="0.1095"/>
          <c:y val="0.1215"/>
          <c:w val="0.8585"/>
          <c:h val="0.78275"/>
        </c:manualLayout>
      </c:layout>
      <c:barChart>
        <c:barDir val="col"/>
        <c:grouping val="clustered"/>
        <c:varyColors val="0"/>
        <c:ser>
          <c:idx val="0"/>
          <c:order val="0"/>
          <c:tx>
            <c:v>欧州</c:v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2"/>
                  <c:y val="-0.0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4"/>
                  <c:y val="-0.004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-0.008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35"/>
                  <c:y val="0.02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225"/>
                  <c:y val="-0.023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32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0325"/>
                  <c:y val="0.007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015"/>
                  <c:y val="0.003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-0.016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01"/>
                  <c:y val="-0.015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'仕向地別売上高（連結）'!$E$4:$N$4</c:f>
              <c:strCache/>
            </c:strRef>
          </c:cat>
          <c:val>
            <c:numRef>
              <c:f>'仕向地別売上高（連結）'!$E$9:$N$9</c:f>
              <c:numCache/>
            </c:numRef>
          </c:val>
        </c:ser>
        <c:gapWidth val="80"/>
        <c:axId val="65420695"/>
        <c:axId val="24486744"/>
      </c:barChart>
      <c:catAx>
        <c:axId val="654206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486744"/>
        <c:crosses val="autoZero"/>
        <c:auto val="1"/>
        <c:lblOffset val="100"/>
        <c:tickLblSkip val="1"/>
        <c:noMultiLvlLbl val="0"/>
      </c:catAx>
      <c:valAx>
        <c:axId val="244867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(百万円)</a:t>
                </a:r>
              </a:p>
            </c:rich>
          </c:tx>
          <c:layout>
            <c:manualLayout>
              <c:xMode val="edge"/>
              <c:yMode val="edge"/>
              <c:x val="0.0115"/>
              <c:y val="0.022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420695"/>
        <c:crosses val="autoZero"/>
        <c:crossBetween val="between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426"/>
          <c:y val="0.015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layoutTarget val="inner"/>
          <c:xMode val="edge"/>
          <c:yMode val="edge"/>
          <c:x val="0.10925"/>
          <c:y val="0.12375"/>
          <c:w val="0.861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tx>
            <c:v>アジアその他</c:v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25"/>
                  <c:y val="-0.026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45"/>
                  <c:y val="0.013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1"/>
                  <c:y val="0.013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525"/>
                  <c:y val="0.011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275"/>
                  <c:y val="0.015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3"/>
                  <c:y val="-0.037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015"/>
                  <c:y val="0.009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0025"/>
                  <c:y val="-0.016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0125"/>
                  <c:y val="-0.004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0575"/>
                  <c:y val="0.008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'仕向地別売上高（連結）'!$E$4:$N$4</c:f>
              <c:strCache/>
            </c:strRef>
          </c:cat>
          <c:val>
            <c:numRef>
              <c:f>'仕向地別売上高（連結）'!$E$11:$N$11</c:f>
              <c:numCache/>
            </c:numRef>
          </c:val>
        </c:ser>
        <c:gapWidth val="80"/>
        <c:axId val="48134489"/>
        <c:axId val="41734042"/>
      </c:barChart>
      <c:catAx>
        <c:axId val="481344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734042"/>
        <c:crosses val="autoZero"/>
        <c:auto val="1"/>
        <c:lblOffset val="100"/>
        <c:tickLblSkip val="1"/>
        <c:noMultiLvlLbl val="0"/>
      </c:catAx>
      <c:valAx>
        <c:axId val="41734042"/>
        <c:scaling>
          <c:orientation val="minMax"/>
          <c:max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(百万円)</a:t>
                </a:r>
              </a:p>
            </c:rich>
          </c:tx>
          <c:layout>
            <c:manualLayout>
              <c:xMode val="edge"/>
              <c:yMode val="edge"/>
              <c:x val="0.0115"/>
              <c:y val="0.028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134489"/>
        <c:crosses val="autoZero"/>
        <c:crossBetween val="between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 paperSize="9" orientation="landscape"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42075"/>
          <c:y val="0.015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layoutTarget val="inner"/>
          <c:xMode val="edge"/>
          <c:yMode val="edge"/>
          <c:x val="0.1085"/>
          <c:y val="0.1195"/>
          <c:w val="0.85975"/>
          <c:h val="0.78625"/>
        </c:manualLayout>
      </c:layout>
      <c:barChart>
        <c:barDir val="col"/>
        <c:grouping val="clustered"/>
        <c:varyColors val="0"/>
        <c:ser>
          <c:idx val="0"/>
          <c:order val="0"/>
          <c:tx>
            <c:v>その他</c:v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3"/>
                  <c:y val="-0.033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45"/>
                  <c:y val="-0.011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375"/>
                  <c:y val="-0.008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3"/>
                  <c:y val="0.004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3"/>
                  <c:y val="-0.005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45"/>
                  <c:y val="0.005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0375"/>
                  <c:y val="-0.011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0075"/>
                  <c:y val="-0.01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0125"/>
                  <c:y val="0.01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0825"/>
                  <c:y val="-0.022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'仕向地別売上高（連結）'!$E$4:$N$4</c:f>
              <c:strCache/>
            </c:strRef>
          </c:cat>
          <c:val>
            <c:numRef>
              <c:f>'仕向地別売上高（連結）'!$E$13:$N$13</c:f>
              <c:numCache/>
            </c:numRef>
          </c:val>
        </c:ser>
        <c:gapWidth val="80"/>
        <c:axId val="28358171"/>
        <c:axId val="31341788"/>
      </c:barChart>
      <c:catAx>
        <c:axId val="283581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341788"/>
        <c:crosses val="autoZero"/>
        <c:auto val="1"/>
        <c:lblOffset val="100"/>
        <c:tickLblSkip val="1"/>
        <c:noMultiLvlLbl val="0"/>
      </c:catAx>
      <c:valAx>
        <c:axId val="313417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(百万円)</a:t>
                </a:r>
              </a:p>
            </c:rich>
          </c:tx>
          <c:layout>
            <c:manualLayout>
              <c:xMode val="edge"/>
              <c:yMode val="edge"/>
              <c:x val="0.01125"/>
              <c:y val="0.022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358171"/>
        <c:crosses val="autoZero"/>
        <c:crossBetween val="between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46425"/>
          <c:y val="0.015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1"/>
          <c:y val="0.12275"/>
          <c:w val="0.8475"/>
          <c:h val="0.783"/>
        </c:manualLayout>
      </c:layout>
      <c:barChart>
        <c:barDir val="col"/>
        <c:grouping val="clustered"/>
        <c:varyColors val="0"/>
        <c:ser>
          <c:idx val="0"/>
          <c:order val="0"/>
          <c:tx>
            <c:v>日本</c:v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7"/>
                  <c:y val="0.013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2"/>
                  <c:y val="-0.013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25"/>
                  <c:y val="0.002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.019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125"/>
                  <c:y val="-0.009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0025"/>
                  <c:y val="-0.01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035"/>
                  <c:y val="0.02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025"/>
                  <c:y val="-0.002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005"/>
                  <c:y val="-0.011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0575"/>
                  <c:y val="-0.033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'仕向地別売上高（連結）'!$E$4:$N$4</c:f>
              <c:strCache/>
            </c:strRef>
          </c:cat>
          <c:val>
            <c:numRef>
              <c:f>'仕向地別売上高（連結）'!$E$15:$N$15</c:f>
              <c:numCache/>
            </c:numRef>
          </c:val>
        </c:ser>
        <c:gapWidth val="80"/>
        <c:axId val="23950301"/>
        <c:axId val="13265694"/>
      </c:barChart>
      <c:catAx>
        <c:axId val="239503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265694"/>
        <c:crosses val="autoZero"/>
        <c:auto val="1"/>
        <c:lblOffset val="100"/>
        <c:tickLblSkip val="1"/>
        <c:noMultiLvlLbl val="0"/>
      </c:catAx>
      <c:valAx>
        <c:axId val="132656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(百万円)</a:t>
                </a:r>
              </a:p>
            </c:rich>
          </c:tx>
          <c:layout>
            <c:manualLayout>
              <c:xMode val="edge"/>
              <c:yMode val="edge"/>
              <c:x val="0.01125"/>
              <c:y val="0.02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950301"/>
        <c:crosses val="autoZero"/>
        <c:crossBetween val="between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25"/>
          <c:y val="0.01625"/>
          <c:w val="0.63875"/>
          <c:h val="0.970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1"/>
            <c:spPr>
              <a:solidFill>
                <a:srgbClr val="00CCFF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2"/>
            <c:spPr>
              <a:solidFill>
                <a:srgbClr val="99CCFF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3"/>
            <c:spPr>
              <a:solidFill>
                <a:srgbClr val="FF8080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4"/>
            <c:spPr>
              <a:solidFill>
                <a:srgbClr val="FFCC00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numRef>
              <c:f>'仕向地別売上高（連結）'!$C$112:$C$116</c:f>
              <c:numCache/>
            </c:numRef>
          </c:cat>
          <c:val>
            <c:numRef>
              <c:f>'仕向地別売上高（連結）'!$D$112:$D$116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Ref>
              <c:f>'仕向地別売上高（連結）'!$C$112:$C$116</c:f>
              <c:numCache/>
            </c:numRef>
          </c:cat>
          <c:val>
            <c:numRef>
              <c:f>'仕向地別売上高（連結）'!$D$112:$D$116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"/>
          <c:y val="0.0165"/>
          <c:w val="0.63425"/>
          <c:h val="0.970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1"/>
            <c:spPr>
              <a:solidFill>
                <a:srgbClr val="00CCFF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2"/>
            <c:spPr>
              <a:solidFill>
                <a:srgbClr val="99CCFF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3"/>
            <c:spPr>
              <a:solidFill>
                <a:srgbClr val="FF8080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4"/>
            <c:spPr>
              <a:solidFill>
                <a:srgbClr val="FFCC00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val>
            <c:numRef>
              <c:f>'仕向地別売上高（連結）'!$E$112:$E$116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営業利益／損失</a:t>
            </a:r>
          </a:p>
        </c:rich>
      </c:tx>
      <c:layout>
        <c:manualLayout>
          <c:xMode val="edge"/>
          <c:yMode val="edge"/>
          <c:x val="0.389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9"/>
          <c:y val="0.12975"/>
          <c:w val="0.8795"/>
          <c:h val="0.82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52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-0.011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0025"/>
                  <c:y val="0.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0025"/>
                  <c:y val="-0.00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0275"/>
                  <c:y val="-0.017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035"/>
                  <c:y val="-0.008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0025"/>
                  <c:y val="0.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06"/>
                  <c:y val="0.0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0325"/>
                  <c:y val="0.008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'主要財務データ【グラフ】'!$E$117:$N$117</c:f>
              <c:strCache/>
            </c:strRef>
          </c:cat>
          <c:val>
            <c:numRef>
              <c:f>'主要財務データ【グラフ】'!$E$119:$N$119</c:f>
              <c:numCache/>
            </c:numRef>
          </c:val>
        </c:ser>
        <c:gapWidth val="80"/>
        <c:axId val="43785987"/>
        <c:axId val="27516868"/>
      </c:barChart>
      <c:catAx>
        <c:axId val="43785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516868"/>
        <c:crosses val="autoZero"/>
        <c:auto val="1"/>
        <c:lblOffset val="100"/>
        <c:noMultiLvlLbl val="0"/>
      </c:catAx>
      <c:valAx>
        <c:axId val="27516868"/>
        <c:scaling>
          <c:orientation val="minMax"/>
          <c:min val="-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(百万円)</a:t>
                </a:r>
              </a:p>
            </c:rich>
          </c:tx>
          <c:layout>
            <c:manualLayout>
              <c:xMode val="edge"/>
              <c:yMode val="edge"/>
              <c:x val="0.02225"/>
              <c:y val="0.001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785987"/>
        <c:crosses val="autoZero"/>
        <c:crossBetween val="between"/>
        <c:dispUnits/>
        <c:majorUnit val="100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当期純利益／損失</a:t>
            </a:r>
          </a:p>
        </c:rich>
      </c:tx>
      <c:layout>
        <c:manualLayout>
          <c:xMode val="edge"/>
          <c:yMode val="edge"/>
          <c:x val="0.372"/>
          <c:y val="0.004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925"/>
          <c:y val="0.1245"/>
          <c:w val="0.8695"/>
          <c:h val="0.8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075"/>
                  <c:y val="0.006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05"/>
                  <c:y val="-0.00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4"/>
                  <c:y val="0.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0175"/>
                  <c:y val="-0.00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0375"/>
                  <c:y val="0.02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0175"/>
                  <c:y val="-0.008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06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01"/>
                  <c:y val="0.007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0275"/>
                  <c:y val="-0.011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0425"/>
                  <c:y val="0.016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'主要財務データ【グラフ】'!$E$117:$N$117</c:f>
              <c:strCache/>
            </c:strRef>
          </c:cat>
          <c:val>
            <c:numRef>
              <c:f>'主要財務データ【グラフ】'!$E$121:$N$121</c:f>
              <c:numCache/>
            </c:numRef>
          </c:val>
        </c:ser>
        <c:gapWidth val="80"/>
        <c:axId val="43765957"/>
        <c:axId val="26214918"/>
      </c:barChart>
      <c:catAx>
        <c:axId val="43765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214918"/>
        <c:crosses val="autoZero"/>
        <c:auto val="1"/>
        <c:lblOffset val="100"/>
        <c:noMultiLvlLbl val="0"/>
      </c:catAx>
      <c:valAx>
        <c:axId val="26214918"/>
        <c:scaling>
          <c:orientation val="minMax"/>
          <c:max val="30000"/>
          <c:min val="-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(百万円)</a:t>
                </a:r>
              </a:p>
            </c:rich>
          </c:tx>
          <c:layout>
            <c:manualLayout>
              <c:xMode val="edge"/>
              <c:yMode val="edge"/>
              <c:x val="0.01725"/>
              <c:y val="0.003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765957"/>
        <c:crosses val="autoZero"/>
        <c:crossBetween val="between"/>
        <c:dispUnits/>
        <c:majorUnit val="100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 paperSize="9"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経常利益／損失</a:t>
            </a:r>
          </a:p>
        </c:rich>
      </c:tx>
      <c:layout>
        <c:manualLayout>
          <c:xMode val="edge"/>
          <c:yMode val="edge"/>
          <c:x val="0.3715"/>
          <c:y val="0.004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625"/>
          <c:y val="0.12975"/>
          <c:w val="0.882"/>
          <c:h val="0.8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475"/>
                  <c:y val="0.004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45"/>
                  <c:y val="-0.022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45"/>
                  <c:y val="0.014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0275"/>
                  <c:y val="-0.00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075"/>
                  <c:y val="-0.00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0025"/>
                  <c:y val="-0.015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-0.006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04"/>
                  <c:y val="0.0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04"/>
                  <c:y val="0.013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0425"/>
                  <c:y val="0.024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'主要財務データ【グラフ】'!$E$117:$N$117</c:f>
              <c:strCache/>
            </c:strRef>
          </c:cat>
          <c:val>
            <c:numRef>
              <c:f>'主要財務データ【グラフ】'!$E$120:$N$120</c:f>
              <c:numCache/>
            </c:numRef>
          </c:val>
        </c:ser>
        <c:gapWidth val="80"/>
        <c:axId val="26248071"/>
        <c:axId val="28403016"/>
      </c:barChart>
      <c:catAx>
        <c:axId val="26248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403016"/>
        <c:crosses val="autoZero"/>
        <c:auto val="1"/>
        <c:lblOffset val="100"/>
        <c:noMultiLvlLbl val="0"/>
      </c:catAx>
      <c:valAx>
        <c:axId val="28403016"/>
        <c:scaling>
          <c:orientation val="minMax"/>
          <c:max val="40000"/>
          <c:min val="-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(百万円)</a:t>
                </a:r>
              </a:p>
            </c:rich>
          </c:tx>
          <c:layout>
            <c:manualLayout>
              <c:xMode val="edge"/>
              <c:yMode val="edge"/>
              <c:x val="0.01025"/>
              <c:y val="0.006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248071"/>
        <c:crosses val="autoZero"/>
        <c:crossBetween val="between"/>
        <c:dispUnits/>
        <c:majorUnit val="100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純資産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4"/>
          <c:y val="0.131"/>
          <c:w val="0.873"/>
          <c:h val="0.7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25"/>
                  <c:y val="0.004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25"/>
                  <c:y val="-0.025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675"/>
                  <c:y val="-0.023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2"/>
                  <c:y val="-0.014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35"/>
                  <c:y val="-0.028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5"/>
                  <c:y val="-0.066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0325"/>
                  <c:y val="-0.031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0475"/>
                  <c:y val="-0.018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0125"/>
                  <c:y val="0.01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0275"/>
                  <c:y val="0.009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'主要財務データ【グラフ】'!$E$117:$N$117</c:f>
              <c:strCache/>
            </c:strRef>
          </c:cat>
          <c:val>
            <c:numRef>
              <c:f>'主要財務データ【グラフ】'!$E$122:$N$122</c:f>
              <c:numCache/>
            </c:numRef>
          </c:val>
        </c:ser>
        <c:gapWidth val="80"/>
        <c:axId val="34256713"/>
        <c:axId val="12093834"/>
      </c:barChart>
      <c:catAx>
        <c:axId val="342567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093834"/>
        <c:crosses val="autoZero"/>
        <c:auto val="1"/>
        <c:lblOffset val="100"/>
        <c:tickLblSkip val="1"/>
        <c:noMultiLvlLbl val="0"/>
      </c:catAx>
      <c:valAx>
        <c:axId val="120938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(百万円)</a:t>
                </a:r>
              </a:p>
            </c:rich>
          </c:tx>
          <c:layout>
            <c:manualLayout>
              <c:xMode val="edge"/>
              <c:yMode val="edge"/>
              <c:x val="0.0085"/>
              <c:y val="0.03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256713"/>
        <c:crosses val="autoZero"/>
        <c:crossBetween val="between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総資産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475"/>
          <c:y val="0.131"/>
          <c:w val="0.87125"/>
          <c:h val="0.7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2"/>
                  <c:y val="0.002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1"/>
                  <c:y val="-0.01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.012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25"/>
                  <c:y val="0.007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15"/>
                  <c:y val="0.005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0225"/>
                  <c:y val="-0.027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0275"/>
                  <c:y val="-0.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0125"/>
                  <c:y val="0.009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0075"/>
                  <c:y val="-0.011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015"/>
                  <c:y val="-0.01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'主要財務データ【グラフ】'!$E$117:$N$117</c:f>
              <c:strCache/>
            </c:strRef>
          </c:cat>
          <c:val>
            <c:numRef>
              <c:f>'主要財務データ【グラフ】'!$E$123:$N$123</c:f>
              <c:numCache/>
            </c:numRef>
          </c:val>
        </c:ser>
        <c:gapWidth val="80"/>
        <c:axId val="47901707"/>
        <c:axId val="26603212"/>
      </c:barChart>
      <c:catAx>
        <c:axId val="479017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603212"/>
        <c:crosses val="autoZero"/>
        <c:auto val="1"/>
        <c:lblOffset val="100"/>
        <c:tickLblSkip val="1"/>
        <c:noMultiLvlLbl val="0"/>
      </c:catAx>
      <c:valAx>
        <c:axId val="266032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(百万円)</a:t>
                </a:r>
              </a:p>
            </c:rich>
          </c:tx>
          <c:layout>
            <c:manualLayout>
              <c:xMode val="edge"/>
              <c:yMode val="edge"/>
              <c:x val="0.0085"/>
              <c:y val="0.03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901707"/>
        <c:crosses val="autoZero"/>
        <c:crossBetween val="between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自己資本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5"/>
          <c:y val="0.1295"/>
          <c:w val="0.88125"/>
          <c:h val="0.76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175"/>
                  <c:y val="0.003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025"/>
                  <c:y val="-0.028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225"/>
                  <c:y val="-0.02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225"/>
                  <c:y val="-0.014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25"/>
                  <c:y val="-0.028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275"/>
                  <c:y val="-0.054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0025"/>
                  <c:y val="-0.046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0175"/>
                  <c:y val="-0.009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01"/>
                  <c:y val="0.0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015"/>
                  <c:y val="0.003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'主要財務データ【グラフ】'!$E$117:$N$117</c:f>
              <c:strCache/>
            </c:strRef>
          </c:cat>
          <c:val>
            <c:numRef>
              <c:f>'主要財務データ【グラフ】'!$E$124:$N$124</c:f>
              <c:numCache/>
            </c:numRef>
          </c:val>
        </c:ser>
        <c:gapWidth val="80"/>
        <c:axId val="51487181"/>
        <c:axId val="58332430"/>
      </c:barChart>
      <c:catAx>
        <c:axId val="514871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332430"/>
        <c:crosses val="autoZero"/>
        <c:auto val="1"/>
        <c:lblOffset val="100"/>
        <c:tickLblSkip val="1"/>
        <c:noMultiLvlLbl val="0"/>
      </c:catAx>
      <c:valAx>
        <c:axId val="583324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(百万円)</a:t>
                </a:r>
              </a:p>
            </c:rich>
          </c:tx>
          <c:layout>
            <c:manualLayout>
              <c:xMode val="edge"/>
              <c:yMode val="edge"/>
              <c:x val="0.0135"/>
              <c:y val="0.036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487181"/>
        <c:crosses val="autoZero"/>
        <c:crossBetween val="between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映像機器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1"/>
          <c:y val="0.165"/>
          <c:w val="0.86825"/>
          <c:h val="0.72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72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025"/>
                  <c:y val="-0.005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.01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175"/>
                  <c:y val="-0.016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15"/>
                  <c:y val="-0.021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0025"/>
                  <c:y val="-0.045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0125"/>
                  <c:y val="-0.008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005"/>
                  <c:y val="-0.016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0075"/>
                  <c:y val="0.0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0075"/>
                  <c:y val="-0.02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'機器別売上高（連結）'!$D$4:$M$4</c:f>
              <c:strCache/>
            </c:strRef>
          </c:cat>
          <c:val>
            <c:numRef>
              <c:f>'機器別売上高（連結）'!$D$5:$M$5</c:f>
              <c:numCache/>
            </c:numRef>
          </c:val>
        </c:ser>
        <c:gapWidth val="80"/>
        <c:axId val="33511567"/>
        <c:axId val="30768208"/>
      </c:barChart>
      <c:catAx>
        <c:axId val="335115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768208"/>
        <c:crosses val="autoZero"/>
        <c:auto val="1"/>
        <c:lblOffset val="100"/>
        <c:tickLblSkip val="1"/>
        <c:noMultiLvlLbl val="0"/>
      </c:catAx>
      <c:valAx>
        <c:axId val="307682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(百万円)</a:t>
                </a:r>
              </a:p>
            </c:rich>
          </c:tx>
          <c:layout>
            <c:manualLayout>
              <c:xMode val="edge"/>
              <c:yMode val="edge"/>
              <c:x val="0.009"/>
              <c:y val="0.07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511567"/>
        <c:crosses val="autoZero"/>
        <c:crossBetween val="between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43575"/>
          <c:y val="0.016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layoutTarget val="inner"/>
          <c:xMode val="edge"/>
          <c:yMode val="edge"/>
          <c:x val="0.10125"/>
          <c:y val="0.16125"/>
          <c:w val="0.868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tx>
            <c:v>情報機器</c:v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.01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05"/>
                  <c:y val="-0.01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15"/>
                  <c:y val="-0.014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.005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-0.00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015"/>
                  <c:y val="-0.0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-0.008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0075"/>
                  <c:y val="0.005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0025"/>
                  <c:y val="0.02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.009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'機器別売上高（連結）'!$D$4:$M$4</c:f>
              <c:strCache/>
            </c:strRef>
          </c:cat>
          <c:val>
            <c:numRef>
              <c:f>'機器別売上高（連結）'!$D$7:$M$7</c:f>
              <c:numCache/>
            </c:numRef>
          </c:val>
        </c:ser>
        <c:gapWidth val="80"/>
        <c:axId val="53776465"/>
        <c:axId val="5809298"/>
      </c:barChart>
      <c:catAx>
        <c:axId val="537764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09298"/>
        <c:crosses val="autoZero"/>
        <c:auto val="1"/>
        <c:lblOffset val="100"/>
        <c:tickLblSkip val="1"/>
        <c:noMultiLvlLbl val="0"/>
      </c:catAx>
      <c:valAx>
        <c:axId val="5809298"/>
        <c:scaling>
          <c:orientation val="minMax"/>
          <c:max val="1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(百万円)</a:t>
                </a:r>
              </a:p>
            </c:rich>
          </c:tx>
          <c:layout>
            <c:manualLayout>
              <c:xMode val="edge"/>
              <c:yMode val="edge"/>
              <c:x val="0.009"/>
              <c:y val="0.065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776465"/>
        <c:crosses val="autoZero"/>
        <c:crossBetween val="between"/>
        <c:dispUnits/>
        <c:majorUnit val="200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5</xdr:col>
      <xdr:colOff>838200</xdr:colOff>
      <xdr:row>19</xdr:row>
      <xdr:rowOff>180975</xdr:rowOff>
    </xdr:to>
    <xdr:graphicFrame macro="">
      <xdr:nvGraphicFramePr>
        <xdr:cNvPr id="1730031" name="グラフ 1"/>
        <xdr:cNvGraphicFramePr/>
      </xdr:nvGraphicFramePr>
      <xdr:xfrm>
        <a:off x="104775" y="771525"/>
        <a:ext cx="56673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3</xdr:row>
      <xdr:rowOff>66675</xdr:rowOff>
    </xdr:from>
    <xdr:to>
      <xdr:col>12</xdr:col>
      <xdr:colOff>581025</xdr:colOff>
      <xdr:row>20</xdr:row>
      <xdr:rowOff>28575</xdr:rowOff>
    </xdr:to>
    <xdr:graphicFrame macro="">
      <xdr:nvGraphicFramePr>
        <xdr:cNvPr id="1730032" name="グラフ 2"/>
        <xdr:cNvGraphicFramePr/>
      </xdr:nvGraphicFramePr>
      <xdr:xfrm>
        <a:off x="5829300" y="828675"/>
        <a:ext cx="568642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66675</xdr:colOff>
      <xdr:row>21</xdr:row>
      <xdr:rowOff>190500</xdr:rowOff>
    </xdr:from>
    <xdr:to>
      <xdr:col>12</xdr:col>
      <xdr:colOff>600075</xdr:colOff>
      <xdr:row>38</xdr:row>
      <xdr:rowOff>171450</xdr:rowOff>
    </xdr:to>
    <xdr:graphicFrame macro="">
      <xdr:nvGraphicFramePr>
        <xdr:cNvPr id="1730033" name="グラフ 4"/>
        <xdr:cNvGraphicFramePr/>
      </xdr:nvGraphicFramePr>
      <xdr:xfrm>
        <a:off x="5857875" y="4381500"/>
        <a:ext cx="5676900" cy="3219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5</xdr:col>
      <xdr:colOff>800100</xdr:colOff>
      <xdr:row>38</xdr:row>
      <xdr:rowOff>152400</xdr:rowOff>
    </xdr:to>
    <xdr:graphicFrame macro="">
      <xdr:nvGraphicFramePr>
        <xdr:cNvPr id="1730034" name="グラフ 3"/>
        <xdr:cNvGraphicFramePr/>
      </xdr:nvGraphicFramePr>
      <xdr:xfrm>
        <a:off x="0" y="4381500"/>
        <a:ext cx="5734050" cy="3200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43</xdr:row>
      <xdr:rowOff>104775</xdr:rowOff>
    </xdr:from>
    <xdr:to>
      <xdr:col>5</xdr:col>
      <xdr:colOff>790575</xdr:colOff>
      <xdr:row>60</xdr:row>
      <xdr:rowOff>66675</xdr:rowOff>
    </xdr:to>
    <xdr:graphicFrame macro="">
      <xdr:nvGraphicFramePr>
        <xdr:cNvPr id="1730035" name="グラフ 14"/>
        <xdr:cNvGraphicFramePr/>
      </xdr:nvGraphicFramePr>
      <xdr:xfrm>
        <a:off x="38100" y="8667750"/>
        <a:ext cx="5686425" cy="3200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95250</xdr:colOff>
      <xdr:row>43</xdr:row>
      <xdr:rowOff>95250</xdr:rowOff>
    </xdr:from>
    <xdr:to>
      <xdr:col>12</xdr:col>
      <xdr:colOff>590550</xdr:colOff>
      <xdr:row>60</xdr:row>
      <xdr:rowOff>57150</xdr:rowOff>
    </xdr:to>
    <xdr:graphicFrame macro="">
      <xdr:nvGraphicFramePr>
        <xdr:cNvPr id="1730036" name="グラフ 15"/>
        <xdr:cNvGraphicFramePr/>
      </xdr:nvGraphicFramePr>
      <xdr:xfrm>
        <a:off x="5886450" y="8658225"/>
        <a:ext cx="5638800" cy="3200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28575</xdr:colOff>
      <xdr:row>62</xdr:row>
      <xdr:rowOff>66675</xdr:rowOff>
    </xdr:from>
    <xdr:to>
      <xdr:col>5</xdr:col>
      <xdr:colOff>809625</xdr:colOff>
      <xdr:row>78</xdr:row>
      <xdr:rowOff>190500</xdr:rowOff>
    </xdr:to>
    <xdr:graphicFrame macro="">
      <xdr:nvGraphicFramePr>
        <xdr:cNvPr id="1730037" name="グラフ 16"/>
        <xdr:cNvGraphicFramePr/>
      </xdr:nvGraphicFramePr>
      <xdr:xfrm>
        <a:off x="133350" y="12230100"/>
        <a:ext cx="5610225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38100</xdr:colOff>
      <xdr:row>2</xdr:row>
      <xdr:rowOff>76200</xdr:rowOff>
    </xdr:from>
    <xdr:to>
      <xdr:col>12</xdr:col>
      <xdr:colOff>628650</xdr:colOff>
      <xdr:row>2</xdr:row>
      <xdr:rowOff>76200</xdr:rowOff>
    </xdr:to>
    <xdr:sp macro="" textlink="">
      <xdr:nvSpPr>
        <xdr:cNvPr id="1730038" name="Line 19"/>
        <xdr:cNvSpPr>
          <a:spLocks noChangeShapeType="1"/>
        </xdr:cNvSpPr>
      </xdr:nvSpPr>
      <xdr:spPr bwMode="auto">
        <a:xfrm>
          <a:off x="38100" y="485775"/>
          <a:ext cx="11525250" cy="0"/>
        </a:xfrm>
        <a:prstGeom prst="line">
          <a:avLst/>
        </a:prstGeom>
        <a:noFill/>
        <a:ln w="25400">
          <a:solidFill>
            <a:srgbClr xmlns:a14="http://schemas.microsoft.com/office/drawing/2010/main" xmlns:mc="http://schemas.openxmlformats.org/markup-compatibility/2006" val="000080" mc:Ignorable="a14" a14:legacySpreadsheetColorIndex="32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42</xdr:row>
      <xdr:rowOff>85725</xdr:rowOff>
    </xdr:from>
    <xdr:to>
      <xdr:col>12</xdr:col>
      <xdr:colOff>628650</xdr:colOff>
      <xdr:row>42</xdr:row>
      <xdr:rowOff>85725</xdr:rowOff>
    </xdr:to>
    <xdr:sp macro="" textlink="">
      <xdr:nvSpPr>
        <xdr:cNvPr id="1730039" name="Line 20"/>
        <xdr:cNvSpPr>
          <a:spLocks noChangeShapeType="1"/>
        </xdr:cNvSpPr>
      </xdr:nvSpPr>
      <xdr:spPr bwMode="auto">
        <a:xfrm>
          <a:off x="38100" y="8296275"/>
          <a:ext cx="11525250" cy="0"/>
        </a:xfrm>
        <a:prstGeom prst="line">
          <a:avLst/>
        </a:prstGeom>
        <a:noFill/>
        <a:ln w="25400">
          <a:solidFill>
            <a:srgbClr xmlns:a14="http://schemas.microsoft.com/office/drawing/2010/main" xmlns:mc="http://schemas.openxmlformats.org/markup-compatibility/2006" val="000080" mc:Ignorable="a14" a14:legacySpreadsheetColorIndex="32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29</xdr:row>
      <xdr:rowOff>152400</xdr:rowOff>
    </xdr:from>
    <xdr:to>
      <xdr:col>7</xdr:col>
      <xdr:colOff>180975</xdr:colOff>
      <xdr:row>44</xdr:row>
      <xdr:rowOff>180975</xdr:rowOff>
    </xdr:to>
    <xdr:graphicFrame macro="">
      <xdr:nvGraphicFramePr>
        <xdr:cNvPr id="2675814" name="グラフ 2"/>
        <xdr:cNvGraphicFramePr/>
      </xdr:nvGraphicFramePr>
      <xdr:xfrm>
        <a:off x="228600" y="6667500"/>
        <a:ext cx="52768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504825</xdr:colOff>
      <xdr:row>29</xdr:row>
      <xdr:rowOff>123825</xdr:rowOff>
    </xdr:from>
    <xdr:to>
      <xdr:col>14</xdr:col>
      <xdr:colOff>409575</xdr:colOff>
      <xdr:row>44</xdr:row>
      <xdr:rowOff>161925</xdr:rowOff>
    </xdr:to>
    <xdr:graphicFrame macro="">
      <xdr:nvGraphicFramePr>
        <xdr:cNvPr id="2675815" name="グラフ 3"/>
        <xdr:cNvGraphicFramePr/>
      </xdr:nvGraphicFramePr>
      <xdr:xfrm>
        <a:off x="5829300" y="6638925"/>
        <a:ext cx="527685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219075</xdr:colOff>
      <xdr:row>47</xdr:row>
      <xdr:rowOff>76200</xdr:rowOff>
    </xdr:from>
    <xdr:to>
      <xdr:col>7</xdr:col>
      <xdr:colOff>209550</xdr:colOff>
      <xdr:row>62</xdr:row>
      <xdr:rowOff>123825</xdr:rowOff>
    </xdr:to>
    <xdr:graphicFrame macro="">
      <xdr:nvGraphicFramePr>
        <xdr:cNvPr id="2675816" name="グラフ 4"/>
        <xdr:cNvGraphicFramePr/>
      </xdr:nvGraphicFramePr>
      <xdr:xfrm>
        <a:off x="219075" y="9982200"/>
        <a:ext cx="5314950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247650</xdr:colOff>
      <xdr:row>12</xdr:row>
      <xdr:rowOff>161925</xdr:rowOff>
    </xdr:from>
    <xdr:to>
      <xdr:col>12</xdr:col>
      <xdr:colOff>609600</xdr:colOff>
      <xdr:row>23</xdr:row>
      <xdr:rowOff>38100</xdr:rowOff>
    </xdr:to>
    <xdr:grpSp>
      <xdr:nvGrpSpPr>
        <xdr:cNvPr id="2675817" name="Group 19"/>
        <xdr:cNvGrpSpPr>
          <a:grpSpLocks/>
        </xdr:cNvGrpSpPr>
      </xdr:nvGrpSpPr>
      <xdr:grpSpPr bwMode="auto">
        <a:xfrm>
          <a:off x="247650" y="2886075"/>
          <a:ext cx="9591675" cy="2286000"/>
          <a:chOff x="13" y="361"/>
          <a:chExt cx="1046" cy="322"/>
        </a:xfrm>
      </xdr:grpSpPr>
      <xdr:graphicFrame macro="">
        <xdr:nvGraphicFramePr>
          <xdr:cNvPr id="2675818" name="グラフ 5"/>
          <xdr:cNvGraphicFramePr/>
        </xdr:nvGraphicFramePr>
        <xdr:xfrm>
          <a:off x="13" y="361"/>
          <a:ext cx="463" cy="322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sp macro="" textlink="">
        <xdr:nvSpPr>
          <xdr:cNvPr id="4102" name="Oval 6"/>
          <xdr:cNvSpPr>
            <a:spLocks noChangeArrowheads="1"/>
          </xdr:cNvSpPr>
        </xdr:nvSpPr>
        <xdr:spPr bwMode="auto">
          <a:xfrm>
            <a:off x="186" y="450"/>
            <a:ext cx="124" cy="145"/>
          </a:xfrm>
          <a:prstGeom prst="ellipse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round/>
                <a:headEnd/>
                <a:tailEnd/>
              </a14:hiddenLine>
            </a:ext>
          </a:extLst>
        </xdr:spPr>
        <xdr:txBody>
          <a:bodyPr vertOverflow="clip" wrap="square" lIns="36576" tIns="36576" rIns="36576" bIns="36576" anchor="ctr" upright="1"/>
          <a:lstStyle/>
          <a:p>
            <a:pPr algn="ctr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Calibri"/>
              </a:rPr>
              <a:t>201</a:t>
            </a:r>
            <a:r>
              <a:rPr lang="en-US" altLang="ja-JP" sz="1700" b="1" i="0" u="none" strike="noStrike" baseline="0">
                <a:solidFill>
                  <a:srgbClr val="000000"/>
                </a:solidFill>
                <a:latin typeface="Calibri"/>
              </a:rPr>
              <a:t>7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Calibri"/>
              </a:rPr>
              <a:t>/3</a:t>
            </a:r>
          </a:p>
        </xdr:txBody>
      </xdr:sp>
      <xdr:sp macro="" textlink="">
        <xdr:nvSpPr>
          <xdr:cNvPr id="2675820" name="Line 9"/>
          <xdr:cNvSpPr>
            <a:spLocks noChangeShapeType="1"/>
          </xdr:cNvSpPr>
        </xdr:nvSpPr>
        <xdr:spPr bwMode="auto">
          <a:xfrm>
            <a:off x="454" y="519"/>
            <a:ext cx="131" cy="0"/>
          </a:xfrm>
          <a:prstGeom prst="line">
            <a:avLst/>
          </a:prstGeom>
          <a:noFill/>
          <a:ln w="127000">
            <a:solidFill>
              <a:srgbClr xmlns:a14="http://schemas.microsoft.com/office/drawing/2010/main" xmlns:mc="http://schemas.openxmlformats.org/markup-compatibility/2006" val="808080" mc:Ignorable="a14" a14:legacySpreadsheetColorIndex="23"/>
            </a:solidFill>
            <a:round/>
            <a:headEnd type="none"/>
            <a:tailEnd type="arrow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06" name="Text Box 10"/>
          <xdr:cNvSpPr txBox="1">
            <a:spLocks noChangeArrowheads="1"/>
          </xdr:cNvSpPr>
        </xdr:nvSpPr>
        <xdr:spPr bwMode="auto">
          <a:xfrm>
            <a:off x="193" y="604"/>
            <a:ext cx="124" cy="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映像機器：</a:t>
            </a:r>
            <a:r>
              <a:rPr lang="en-US" altLang="ja-JP" sz="1200" b="0" i="0" u="none" strike="noStrike" baseline="0">
                <a:solidFill>
                  <a:srgbClr val="FFFFFF"/>
                </a:solidFill>
                <a:latin typeface="Calibri"/>
                <a:ea typeface="ＭＳ Ｐゴシック"/>
              </a:rPr>
              <a:t>86.1</a:t>
            </a:r>
            <a:r>
              <a:rPr lang="ja-JP" altLang="en-US" sz="1200" b="0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％</a:t>
            </a:r>
          </a:p>
        </xdr:txBody>
      </xdr:sp>
      <xdr:sp macro="" textlink="">
        <xdr:nvSpPr>
          <xdr:cNvPr id="4107" name="Text Box 11"/>
          <xdr:cNvSpPr txBox="1">
            <a:spLocks noChangeArrowheads="1"/>
          </xdr:cNvSpPr>
        </xdr:nvSpPr>
        <xdr:spPr bwMode="auto">
          <a:xfrm>
            <a:off x="65" y="432"/>
            <a:ext cx="79" cy="4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18288" bIns="0" anchor="t" upright="1">
            <a:spAutoFit/>
          </a:bodyPr>
          <a:lstStyle/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情報機器：</a:t>
            </a:r>
          </a:p>
          <a:p>
            <a:pPr algn="ctr" rtl="0">
              <a:lnSpc>
                <a:spcPts val="1200"/>
              </a:lnSpc>
              <a:defRPr sz="1000"/>
            </a:pPr>
            <a:r>
              <a:rPr lang="en-US" altLang="ja-JP" sz="1200" b="0" i="0" u="none" strike="noStrike" baseline="0">
                <a:solidFill>
                  <a:srgbClr val="000000"/>
                </a:solidFill>
                <a:latin typeface="Calibri"/>
                <a:ea typeface="+mn-ea"/>
              </a:rPr>
              <a:t>3.8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％</a:t>
            </a:r>
          </a:p>
        </xdr:txBody>
      </xdr:sp>
      <xdr:sp macro="" textlink="">
        <xdr:nvSpPr>
          <xdr:cNvPr id="4108" name="Text Box 12"/>
          <xdr:cNvSpPr txBox="1">
            <a:spLocks noChangeArrowheads="1"/>
          </xdr:cNvSpPr>
        </xdr:nvSpPr>
        <xdr:spPr bwMode="auto">
          <a:xfrm>
            <a:off x="179" y="408"/>
            <a:ext cx="61" cy="4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18288" bIns="0" anchor="t" upright="1">
            <a:spAutoFit/>
          </a:bodyPr>
          <a:lstStyle/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その他：</a:t>
            </a:r>
          </a:p>
          <a:p>
            <a:pPr algn="ctr" rtl="0">
              <a:lnSpc>
                <a:spcPts val="1200"/>
              </a:lnSpc>
              <a:defRPr sz="1000"/>
            </a:pPr>
            <a:r>
              <a:rPr lang="en-US" altLang="ja-JP" sz="1200" b="0" i="0" u="none" strike="noStrike" baseline="0">
                <a:solidFill>
                  <a:srgbClr val="000000"/>
                </a:solidFill>
                <a:latin typeface="Calibri"/>
              </a:rPr>
              <a:t>10.1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％</a:t>
            </a:r>
          </a:p>
        </xdr:txBody>
      </xdr:sp>
      <xdr:graphicFrame macro="">
        <xdr:nvGraphicFramePr>
          <xdr:cNvPr id="2675824" name="グラフ 13"/>
          <xdr:cNvGraphicFramePr/>
        </xdr:nvGraphicFramePr>
        <xdr:xfrm>
          <a:off x="587" y="366"/>
          <a:ext cx="472" cy="310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sp macro="" textlink="">
        <xdr:nvSpPr>
          <xdr:cNvPr id="4110" name="Oval 14"/>
          <xdr:cNvSpPr>
            <a:spLocks noChangeArrowheads="1"/>
          </xdr:cNvSpPr>
        </xdr:nvSpPr>
        <xdr:spPr bwMode="auto">
          <a:xfrm>
            <a:off x="765" y="450"/>
            <a:ext cx="123" cy="145"/>
          </a:xfrm>
          <a:prstGeom prst="ellipse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round/>
                <a:headEnd/>
                <a:tailEnd/>
              </a14:hiddenLine>
            </a:ext>
          </a:extLst>
        </xdr:spPr>
        <xdr:txBody>
          <a:bodyPr vertOverflow="clip" wrap="square" lIns="36576" tIns="36576" rIns="36576" bIns="36576" anchor="ctr" upright="1"/>
          <a:lstStyle/>
          <a:p>
            <a:pPr algn="ctr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Calibri"/>
              </a:rPr>
              <a:t>201</a:t>
            </a:r>
            <a:r>
              <a:rPr lang="en-US" altLang="ja-JP" sz="1700" b="1" i="0" u="none" strike="noStrike" baseline="0">
                <a:solidFill>
                  <a:srgbClr val="000000"/>
                </a:solidFill>
                <a:latin typeface="Calibri"/>
              </a:rPr>
              <a:t>8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Calibri"/>
              </a:rPr>
              <a:t>/3</a:t>
            </a:r>
          </a:p>
        </xdr:txBody>
      </xdr:sp>
      <xdr:sp macro="" textlink="">
        <xdr:nvSpPr>
          <xdr:cNvPr id="4111" name="Text Box 15"/>
          <xdr:cNvSpPr txBox="1">
            <a:spLocks noChangeArrowheads="1"/>
          </xdr:cNvSpPr>
        </xdr:nvSpPr>
        <xdr:spPr bwMode="auto">
          <a:xfrm>
            <a:off x="766" y="604"/>
            <a:ext cx="124" cy="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映像機器：</a:t>
            </a:r>
            <a:r>
              <a:rPr lang="en-US" altLang="ja-JP" sz="1200" b="0" i="0" u="none" strike="noStrike" baseline="0">
                <a:solidFill>
                  <a:srgbClr val="FFFFFF"/>
                </a:solidFill>
                <a:latin typeface="Calibri"/>
                <a:ea typeface="ＭＳ Ｐゴシック"/>
              </a:rPr>
              <a:t>94.2</a:t>
            </a:r>
            <a:r>
              <a:rPr lang="ja-JP" altLang="en-US" sz="1200" b="0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％</a:t>
            </a:r>
          </a:p>
        </xdr:txBody>
      </xdr:sp>
      <xdr:sp macro="" textlink="">
        <xdr:nvSpPr>
          <xdr:cNvPr id="4112" name="Text Box 16"/>
          <xdr:cNvSpPr txBox="1">
            <a:spLocks noChangeArrowheads="1"/>
          </xdr:cNvSpPr>
        </xdr:nvSpPr>
        <xdr:spPr bwMode="auto">
          <a:xfrm>
            <a:off x="668" y="385"/>
            <a:ext cx="79" cy="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18288" bIns="0" anchor="t" upright="1">
            <a:spAutoFit/>
          </a:bodyPr>
          <a:lstStyle/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情報機器：</a:t>
            </a:r>
          </a:p>
          <a:p>
            <a:pPr algn="ctr" rtl="0">
              <a:lnSpc>
                <a:spcPts val="1300"/>
              </a:lnSpc>
              <a:defRPr sz="1000"/>
            </a:pPr>
            <a:r>
              <a:rPr lang="en-US" altLang="ja-JP" sz="1200" b="0" i="0" u="none" strike="noStrike" baseline="0">
                <a:solidFill>
                  <a:srgbClr val="000000"/>
                </a:solidFill>
                <a:latin typeface="Calibri"/>
                <a:ea typeface="+mn-ea"/>
              </a:rPr>
              <a:t>2.6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％</a:t>
            </a:r>
          </a:p>
        </xdr:txBody>
      </xdr:sp>
      <xdr:sp macro="" textlink="">
        <xdr:nvSpPr>
          <xdr:cNvPr id="4113" name="Text Box 17"/>
          <xdr:cNvSpPr txBox="1">
            <a:spLocks noChangeArrowheads="1"/>
          </xdr:cNvSpPr>
        </xdr:nvSpPr>
        <xdr:spPr bwMode="auto">
          <a:xfrm>
            <a:off x="759" y="393"/>
            <a:ext cx="61" cy="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18288" bIns="0" anchor="t" upright="1">
            <a:spAutoFit/>
          </a:bodyPr>
          <a:lstStyle/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その他：</a:t>
            </a:r>
          </a:p>
          <a:p>
            <a:pPr algn="ctr" rtl="0">
              <a:lnSpc>
                <a:spcPts val="1000"/>
              </a:lnSpc>
              <a:defRPr sz="1000"/>
            </a:pPr>
            <a:r>
              <a:rPr lang="en-US" altLang="ja-JP" sz="1200" b="0" i="0" u="none" strike="noStrike" baseline="0">
                <a:solidFill>
                  <a:srgbClr val="000000"/>
                </a:solidFill>
                <a:latin typeface="Calibri"/>
              </a:rPr>
              <a:t>3.2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％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9525</xdr:rowOff>
    </xdr:from>
    <xdr:to>
      <xdr:col>7</xdr:col>
      <xdr:colOff>9525</xdr:colOff>
      <xdr:row>54</xdr:row>
      <xdr:rowOff>152400</xdr:rowOff>
    </xdr:to>
    <xdr:graphicFrame macro="">
      <xdr:nvGraphicFramePr>
        <xdr:cNvPr id="2528579" name="グラフ 1"/>
        <xdr:cNvGraphicFramePr/>
      </xdr:nvGraphicFramePr>
      <xdr:xfrm>
        <a:off x="0" y="8439150"/>
        <a:ext cx="41910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742950</xdr:colOff>
      <xdr:row>38</xdr:row>
      <xdr:rowOff>190500</xdr:rowOff>
    </xdr:from>
    <xdr:to>
      <xdr:col>12</xdr:col>
      <xdr:colOff>228600</xdr:colOff>
      <xdr:row>54</xdr:row>
      <xdr:rowOff>104775</xdr:rowOff>
    </xdr:to>
    <xdr:graphicFrame macro="">
      <xdr:nvGraphicFramePr>
        <xdr:cNvPr id="2528580" name="グラフ 2"/>
        <xdr:cNvGraphicFramePr/>
      </xdr:nvGraphicFramePr>
      <xdr:xfrm>
        <a:off x="4143375" y="8429625"/>
        <a:ext cx="417195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171450</xdr:colOff>
      <xdr:row>38</xdr:row>
      <xdr:rowOff>171450</xdr:rowOff>
    </xdr:from>
    <xdr:to>
      <xdr:col>18</xdr:col>
      <xdr:colOff>333375</xdr:colOff>
      <xdr:row>54</xdr:row>
      <xdr:rowOff>123825</xdr:rowOff>
    </xdr:to>
    <xdr:graphicFrame macro="">
      <xdr:nvGraphicFramePr>
        <xdr:cNvPr id="2528581" name="グラフ 3"/>
        <xdr:cNvGraphicFramePr/>
      </xdr:nvGraphicFramePr>
      <xdr:xfrm>
        <a:off x="8258175" y="8410575"/>
        <a:ext cx="4181475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58</xdr:row>
      <xdr:rowOff>66675</xdr:rowOff>
    </xdr:from>
    <xdr:to>
      <xdr:col>7</xdr:col>
      <xdr:colOff>28575</xdr:colOff>
      <xdr:row>74</xdr:row>
      <xdr:rowOff>38100</xdr:rowOff>
    </xdr:to>
    <xdr:graphicFrame macro="">
      <xdr:nvGraphicFramePr>
        <xdr:cNvPr id="2528582" name="グラフ 4"/>
        <xdr:cNvGraphicFramePr/>
      </xdr:nvGraphicFramePr>
      <xdr:xfrm>
        <a:off x="0" y="12058650"/>
        <a:ext cx="4210050" cy="3019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752475</xdr:colOff>
      <xdr:row>58</xdr:row>
      <xdr:rowOff>57150</xdr:rowOff>
    </xdr:from>
    <xdr:to>
      <xdr:col>12</xdr:col>
      <xdr:colOff>314325</xdr:colOff>
      <xdr:row>74</xdr:row>
      <xdr:rowOff>38100</xdr:rowOff>
    </xdr:to>
    <xdr:graphicFrame macro="">
      <xdr:nvGraphicFramePr>
        <xdr:cNvPr id="2528583" name="グラフ 5"/>
        <xdr:cNvGraphicFramePr/>
      </xdr:nvGraphicFramePr>
      <xdr:xfrm>
        <a:off x="4152900" y="12049125"/>
        <a:ext cx="4248150" cy="3028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314325</xdr:colOff>
      <xdr:row>19</xdr:row>
      <xdr:rowOff>447675</xdr:rowOff>
    </xdr:from>
    <xdr:to>
      <xdr:col>14</xdr:col>
      <xdr:colOff>504825</xdr:colOff>
      <xdr:row>33</xdr:row>
      <xdr:rowOff>142875</xdr:rowOff>
    </xdr:to>
    <xdr:grpSp>
      <xdr:nvGrpSpPr>
        <xdr:cNvPr id="2528584" name="Group 42"/>
        <xdr:cNvGrpSpPr>
          <a:grpSpLocks/>
        </xdr:cNvGrpSpPr>
      </xdr:nvGrpSpPr>
      <xdr:grpSpPr bwMode="auto">
        <a:xfrm>
          <a:off x="981075" y="4752975"/>
          <a:ext cx="9105900" cy="2657475"/>
          <a:chOff x="105" y="469"/>
          <a:chExt cx="1045" cy="308"/>
        </a:xfrm>
      </xdr:grpSpPr>
      <xdr:sp macro="" textlink="">
        <xdr:nvSpPr>
          <xdr:cNvPr id="2528592" name="Line 8"/>
          <xdr:cNvSpPr>
            <a:spLocks noChangeShapeType="1"/>
          </xdr:cNvSpPr>
        </xdr:nvSpPr>
        <xdr:spPr bwMode="auto">
          <a:xfrm>
            <a:off x="502" y="623"/>
            <a:ext cx="131" cy="0"/>
          </a:xfrm>
          <a:prstGeom prst="line">
            <a:avLst/>
          </a:prstGeom>
          <a:noFill/>
          <a:ln w="127000">
            <a:solidFill>
              <a:srgbClr xmlns:a14="http://schemas.microsoft.com/office/drawing/2010/main" xmlns:mc="http://schemas.openxmlformats.org/markup-compatibility/2006" val="808080" mc:Ignorable="a14" a14:legacySpreadsheetColorIndex="23"/>
            </a:solidFill>
            <a:round/>
            <a:headEnd type="none"/>
            <a:tailEnd type="arrow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aphicFrame macro="">
        <xdr:nvGraphicFramePr>
          <xdr:cNvPr id="2528593" name="グラフ 6"/>
          <xdr:cNvGraphicFramePr/>
        </xdr:nvGraphicFramePr>
        <xdr:xfrm>
          <a:off x="105" y="471"/>
          <a:ext cx="465" cy="306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sp macro="" textlink="">
        <xdr:nvSpPr>
          <xdr:cNvPr id="11271" name="Oval 7"/>
          <xdr:cNvSpPr>
            <a:spLocks noChangeArrowheads="1"/>
          </xdr:cNvSpPr>
        </xdr:nvSpPr>
        <xdr:spPr bwMode="auto">
          <a:xfrm>
            <a:off x="241" y="566"/>
            <a:ext cx="121" cy="122"/>
          </a:xfrm>
          <a:prstGeom prst="ellipse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round/>
                <a:headEnd/>
                <a:tailEnd/>
              </a14:hiddenLine>
            </a:ext>
          </a:extLst>
        </xdr:spPr>
        <xdr:txBody>
          <a:bodyPr vertOverflow="clip" wrap="square" lIns="36576" tIns="36576" rIns="36576" bIns="36576" anchor="ctr" upright="1"/>
          <a:lstStyle/>
          <a:p>
            <a:pPr algn="ctr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Calibri"/>
              </a:rPr>
              <a:t>201</a:t>
            </a:r>
            <a:r>
              <a:rPr lang="en-US" altLang="ja-JP" sz="1700" b="1" i="0" u="none" strike="noStrike" baseline="0">
                <a:solidFill>
                  <a:srgbClr val="000000"/>
                </a:solidFill>
                <a:latin typeface="Calibri"/>
              </a:rPr>
              <a:t>7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Calibri"/>
              </a:rPr>
              <a:t>/3</a:t>
            </a:r>
          </a:p>
        </xdr:txBody>
      </xdr:sp>
      <xdr:sp macro="" textlink="">
        <xdr:nvSpPr>
          <xdr:cNvPr id="11273" name="Text Box 9"/>
          <xdr:cNvSpPr txBox="1">
            <a:spLocks noChangeArrowheads="1"/>
          </xdr:cNvSpPr>
        </xdr:nvSpPr>
        <xdr:spPr bwMode="auto">
          <a:xfrm>
            <a:off x="282" y="707"/>
            <a:ext cx="95" cy="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FFFFFF"/>
                </a:solidFill>
                <a:latin typeface="Calibri" panose="020F0502020204030204" pitchFamily="34" charset="0"/>
                <a:ea typeface="ＭＳ Ｐゴシック"/>
              </a:rPr>
              <a:t>米州：</a:t>
            </a:r>
            <a:r>
              <a:rPr lang="en-US" altLang="ja-JP" sz="1200" b="0" i="0" u="none" strike="noStrike" baseline="0">
                <a:solidFill>
                  <a:srgbClr val="FFFFFF"/>
                </a:solidFill>
                <a:latin typeface="Calibri" panose="020F0502020204030204" pitchFamily="34" charset="0"/>
                <a:ea typeface="ＭＳ Ｐゴシック"/>
              </a:rPr>
              <a:t>76.9</a:t>
            </a:r>
            <a:r>
              <a:rPr lang="ja-JP" altLang="en-US" sz="1200" b="0" i="0" u="none" strike="noStrike" baseline="0">
                <a:solidFill>
                  <a:srgbClr val="FFFFFF"/>
                </a:solidFill>
                <a:latin typeface="Calibri" panose="020F0502020204030204" pitchFamily="34" charset="0"/>
                <a:ea typeface="ＭＳ Ｐゴシック"/>
              </a:rPr>
              <a:t>％</a:t>
            </a:r>
          </a:p>
        </xdr:txBody>
      </xdr:sp>
      <xdr:graphicFrame macro="">
        <xdr:nvGraphicFramePr>
          <xdr:cNvPr id="2528596" name="グラフ 23"/>
          <xdr:cNvGraphicFramePr/>
        </xdr:nvGraphicFramePr>
        <xdr:xfrm>
          <a:off x="688" y="469"/>
          <a:ext cx="462" cy="302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sp macro="" textlink="">
        <xdr:nvSpPr>
          <xdr:cNvPr id="11300" name="Oval 36"/>
          <xdr:cNvSpPr>
            <a:spLocks noChangeArrowheads="1"/>
          </xdr:cNvSpPr>
        </xdr:nvSpPr>
        <xdr:spPr bwMode="auto">
          <a:xfrm>
            <a:off x="825" y="564"/>
            <a:ext cx="119" cy="122"/>
          </a:xfrm>
          <a:prstGeom prst="ellipse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round/>
                <a:headEnd/>
                <a:tailEnd/>
              </a14:hiddenLine>
            </a:ext>
          </a:extLst>
        </xdr:spPr>
        <xdr:txBody>
          <a:bodyPr vertOverflow="clip" wrap="square" lIns="36576" tIns="36576" rIns="36576" bIns="36576" anchor="ctr" upright="1"/>
          <a:lstStyle/>
          <a:p>
            <a:pPr algn="ctr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Calibri"/>
              </a:rPr>
              <a:t>201</a:t>
            </a:r>
            <a:r>
              <a:rPr lang="en-US" altLang="ja-JP" sz="1700" b="1" i="0" u="none" strike="noStrike" baseline="0">
                <a:solidFill>
                  <a:srgbClr val="000000"/>
                </a:solidFill>
                <a:latin typeface="Calibri"/>
              </a:rPr>
              <a:t>8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Calibri"/>
              </a:rPr>
              <a:t>/3</a:t>
            </a:r>
          </a:p>
        </xdr:txBody>
      </xdr:sp>
      <xdr:sp macro="" textlink="">
        <xdr:nvSpPr>
          <xdr:cNvPr id="11288" name="Text Box 24"/>
          <xdr:cNvSpPr txBox="1">
            <a:spLocks noChangeArrowheads="1"/>
          </xdr:cNvSpPr>
        </xdr:nvSpPr>
        <xdr:spPr bwMode="auto">
          <a:xfrm>
            <a:off x="861" y="707"/>
            <a:ext cx="95" cy="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FFFFFF"/>
                </a:solidFill>
                <a:latin typeface="Calibri" panose="020F0502020204030204" pitchFamily="34" charset="0"/>
                <a:ea typeface="ＭＳ Ｐゴシック"/>
              </a:rPr>
              <a:t>米州：</a:t>
            </a:r>
            <a:r>
              <a:rPr lang="en-US" altLang="ja-JP" sz="1200" b="0" i="0" u="none" strike="noStrike" baseline="0">
                <a:solidFill>
                  <a:srgbClr val="FFFFFF"/>
                </a:solidFill>
                <a:latin typeface="Calibri" panose="020F0502020204030204" pitchFamily="34" charset="0"/>
                <a:ea typeface="ＭＳ Ｐゴシック"/>
              </a:rPr>
              <a:t>72.5</a:t>
            </a:r>
            <a:r>
              <a:rPr lang="ja-JP" altLang="en-US" sz="1200" b="0" i="0" u="none" strike="noStrike" baseline="0">
                <a:solidFill>
                  <a:srgbClr val="FFFFFF"/>
                </a:solidFill>
                <a:latin typeface="Calibri" panose="020F0502020204030204" pitchFamily="34" charset="0"/>
                <a:ea typeface="ＭＳ Ｐゴシック"/>
              </a:rPr>
              <a:t>％</a:t>
            </a:r>
          </a:p>
        </xdr:txBody>
      </xdr:sp>
      <xdr:sp macro="" textlink="">
        <xdr:nvSpPr>
          <xdr:cNvPr id="11289" name="Text Box 25"/>
          <xdr:cNvSpPr txBox="1">
            <a:spLocks noChangeArrowheads="1"/>
          </xdr:cNvSpPr>
        </xdr:nvSpPr>
        <xdr:spPr bwMode="auto">
          <a:xfrm>
            <a:off x="790" y="518"/>
            <a:ext cx="95" cy="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日本：</a:t>
            </a:r>
            <a:r>
              <a:rPr lang="en-US" altLang="ja-JP" sz="1200" b="0" i="0" u="none" strike="noStrike" baseline="0">
                <a:solidFill>
                  <a:srgbClr val="000000"/>
                </a:solidFill>
                <a:latin typeface="Calibri"/>
                <a:ea typeface="ＭＳ Ｐゴシック"/>
              </a:rPr>
              <a:t>26.0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％</a:t>
            </a:r>
          </a:p>
        </xdr:txBody>
      </xdr:sp>
      <xdr:sp macro="" textlink="">
        <xdr:nvSpPr>
          <xdr:cNvPr id="11291" name="Text Box 27"/>
          <xdr:cNvSpPr txBox="1">
            <a:spLocks noChangeArrowheads="1"/>
          </xdr:cNvSpPr>
        </xdr:nvSpPr>
        <xdr:spPr bwMode="auto">
          <a:xfrm>
            <a:off x="593" y="573"/>
            <a:ext cx="150" cy="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アジアその他：</a:t>
            </a:r>
            <a:r>
              <a:rPr lang="en-US" altLang="ja-JP" sz="1200" b="0" i="0" u="none" strike="noStrike" baseline="0">
                <a:solidFill>
                  <a:srgbClr val="000000"/>
                </a:solidFill>
                <a:latin typeface="Calibri"/>
                <a:ea typeface="ＭＳ Ｐゴシック"/>
              </a:rPr>
              <a:t>1.1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％</a:t>
            </a:r>
          </a:p>
        </xdr:txBody>
      </xdr:sp>
      <xdr:sp macro="" textlink="">
        <xdr:nvSpPr>
          <xdr:cNvPr id="11294" name="Text Box 30"/>
          <xdr:cNvSpPr txBox="1">
            <a:spLocks noChangeArrowheads="1"/>
          </xdr:cNvSpPr>
        </xdr:nvSpPr>
        <xdr:spPr bwMode="auto">
          <a:xfrm>
            <a:off x="636" y="592"/>
            <a:ext cx="86" cy="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欧州：</a:t>
            </a:r>
            <a:r>
              <a:rPr lang="en-US" altLang="ja-JP" sz="1200" b="0" i="0" u="none" strike="noStrike" baseline="0">
                <a:solidFill>
                  <a:srgbClr val="000000"/>
                </a:solidFill>
                <a:latin typeface="Calibri"/>
                <a:ea typeface="ＭＳ Ｐゴシック"/>
              </a:rPr>
              <a:t>0.4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％</a:t>
            </a:r>
          </a:p>
        </xdr:txBody>
      </xdr:sp>
    </xdr:grpSp>
    <xdr:clientData/>
  </xdr:twoCellAnchor>
  <xdr:twoCellAnchor>
    <xdr:from>
      <xdr:col>4</xdr:col>
      <xdr:colOff>38100</xdr:colOff>
      <xdr:row>24</xdr:row>
      <xdr:rowOff>28575</xdr:rowOff>
    </xdr:from>
    <xdr:to>
      <xdr:col>5</xdr:col>
      <xdr:colOff>123825</xdr:colOff>
      <xdr:row>25</xdr:row>
      <xdr:rowOff>76200</xdr:rowOff>
    </xdr:to>
    <xdr:sp macro="" textlink="">
      <xdr:nvSpPr>
        <xdr:cNvPr id="44" name="Text Box 25"/>
        <xdr:cNvSpPr txBox="1">
          <a:spLocks noChangeArrowheads="1"/>
        </xdr:cNvSpPr>
      </xdr:nvSpPr>
      <xdr:spPr bwMode="auto">
        <a:xfrm>
          <a:off x="1876425" y="5676900"/>
          <a:ext cx="866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日本：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Calibri"/>
              <a:ea typeface="ＭＳ Ｐゴシック"/>
            </a:rPr>
            <a:t>22.0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</a:p>
      </xdr:txBody>
    </xdr:sp>
    <xdr:clientData/>
  </xdr:twoCellAnchor>
  <xdr:twoCellAnchor>
    <xdr:from>
      <xdr:col>1</xdr:col>
      <xdr:colOff>180975</xdr:colOff>
      <xdr:row>24</xdr:row>
      <xdr:rowOff>123825</xdr:rowOff>
    </xdr:from>
    <xdr:to>
      <xdr:col>3</xdr:col>
      <xdr:colOff>352425</xdr:colOff>
      <xdr:row>25</xdr:row>
      <xdr:rowOff>180975</xdr:rowOff>
    </xdr:to>
    <xdr:sp macro="" textlink="">
      <xdr:nvSpPr>
        <xdr:cNvPr id="45" name="Text Box 27"/>
        <xdr:cNvSpPr txBox="1">
          <a:spLocks noChangeArrowheads="1"/>
        </xdr:cNvSpPr>
      </xdr:nvSpPr>
      <xdr:spPr bwMode="auto">
        <a:xfrm>
          <a:off x="457200" y="5772150"/>
          <a:ext cx="8953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アジアその他：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Calibri"/>
              <a:ea typeface="ＭＳ Ｐゴシック"/>
            </a:rPr>
            <a:t>0.3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</a:p>
      </xdr:txBody>
    </xdr:sp>
    <xdr:clientData/>
  </xdr:twoCellAnchor>
  <xdr:twoCellAnchor>
    <xdr:from>
      <xdr:col>1</xdr:col>
      <xdr:colOff>228600</xdr:colOff>
      <xdr:row>25</xdr:row>
      <xdr:rowOff>152400</xdr:rowOff>
    </xdr:from>
    <xdr:to>
      <xdr:col>3</xdr:col>
      <xdr:colOff>295275</xdr:colOff>
      <xdr:row>27</xdr:row>
      <xdr:rowOff>9525</xdr:rowOff>
    </xdr:to>
    <xdr:sp macro="" textlink="">
      <xdr:nvSpPr>
        <xdr:cNvPr id="46" name="Text Box 30"/>
        <xdr:cNvSpPr txBox="1">
          <a:spLocks noChangeArrowheads="1"/>
        </xdr:cNvSpPr>
      </xdr:nvSpPr>
      <xdr:spPr bwMode="auto">
        <a:xfrm>
          <a:off x="504825" y="5991225"/>
          <a:ext cx="790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Calibri" panose="020F0502020204030204" pitchFamily="34" charset="0"/>
              <a:ea typeface="ＭＳ Ｐゴシック"/>
            </a:rPr>
            <a:t>欧州：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Calibri" panose="020F0502020204030204" pitchFamily="34" charset="0"/>
              <a:ea typeface="ＭＳ Ｐゴシック"/>
            </a:rPr>
            <a:t>0.8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Calibri" panose="020F0502020204030204" pitchFamily="34" charset="0"/>
              <a:ea typeface="ＭＳ Ｐゴシック"/>
            </a:rPr>
            <a:t>％</a:t>
          </a:r>
        </a:p>
      </xdr:txBody>
    </xdr:sp>
    <xdr:clientData/>
  </xdr:twoCellAnchor>
  <xdr:twoCellAnchor>
    <xdr:from>
      <xdr:col>9</xdr:col>
      <xdr:colOff>657225</xdr:colOff>
      <xdr:row>27</xdr:row>
      <xdr:rowOff>76200</xdr:rowOff>
    </xdr:from>
    <xdr:to>
      <xdr:col>10</xdr:col>
      <xdr:colOff>171450</xdr:colOff>
      <xdr:row>27</xdr:row>
      <xdr:rowOff>76200</xdr:rowOff>
    </xdr:to>
    <xdr:cxnSp macro="">
      <xdr:nvCxnSpPr>
        <xdr:cNvPr id="3" name="直線コネクタ 2"/>
        <xdr:cNvCxnSpPr/>
      </xdr:nvCxnSpPr>
      <xdr:spPr>
        <a:xfrm>
          <a:off x="6400800" y="6276975"/>
          <a:ext cx="29527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771525</xdr:colOff>
      <xdr:row>26</xdr:row>
      <xdr:rowOff>171450</xdr:rowOff>
    </xdr:from>
    <xdr:to>
      <xdr:col>10</xdr:col>
      <xdr:colOff>180975</xdr:colOff>
      <xdr:row>26</xdr:row>
      <xdr:rowOff>171450</xdr:rowOff>
    </xdr:to>
    <xdr:cxnSp macro="">
      <xdr:nvCxnSpPr>
        <xdr:cNvPr id="5" name="直線コネクタ 4"/>
        <xdr:cNvCxnSpPr/>
      </xdr:nvCxnSpPr>
      <xdr:spPr>
        <a:xfrm>
          <a:off x="6515100" y="6219825"/>
          <a:ext cx="19050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304800</xdr:colOff>
      <xdr:row>26</xdr:row>
      <xdr:rowOff>95250</xdr:rowOff>
    </xdr:from>
    <xdr:to>
      <xdr:col>3</xdr:col>
      <xdr:colOff>600075</xdr:colOff>
      <xdr:row>26</xdr:row>
      <xdr:rowOff>95250</xdr:rowOff>
    </xdr:to>
    <xdr:cxnSp macro="">
      <xdr:nvCxnSpPr>
        <xdr:cNvPr id="37" name="直線コネクタ 36"/>
        <xdr:cNvCxnSpPr/>
      </xdr:nvCxnSpPr>
      <xdr:spPr>
        <a:xfrm>
          <a:off x="1304925" y="6124575"/>
          <a:ext cx="29527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390525</xdr:colOff>
      <xdr:row>25</xdr:row>
      <xdr:rowOff>133350</xdr:rowOff>
    </xdr:from>
    <xdr:to>
      <xdr:col>3</xdr:col>
      <xdr:colOff>581025</xdr:colOff>
      <xdr:row>25</xdr:row>
      <xdr:rowOff>133350</xdr:rowOff>
    </xdr:to>
    <xdr:cxnSp macro="">
      <xdr:nvCxnSpPr>
        <xdr:cNvPr id="38" name="直線コネクタ 37"/>
        <xdr:cNvCxnSpPr/>
      </xdr:nvCxnSpPr>
      <xdr:spPr>
        <a:xfrm>
          <a:off x="1390650" y="5972175"/>
          <a:ext cx="19050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35"/>
  <sheetViews>
    <sheetView tabSelected="1" zoomScale="85" zoomScaleNormal="85" workbookViewId="0" topLeftCell="A1">
      <pane xSplit="3" ySplit="4" topLeftCell="D5" activePane="bottomRight" state="frozen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.37890625" style="5" customWidth="1"/>
    <col min="2" max="2" width="2.125" style="25" customWidth="1"/>
    <col min="3" max="3" width="35.50390625" style="5" customWidth="1"/>
    <col min="4" max="11" width="11.25390625" style="5" customWidth="1"/>
    <col min="12" max="16384" width="9.00390625" style="5" customWidth="1"/>
  </cols>
  <sheetData>
    <row r="1" spans="1:2" ht="13.5" customHeight="1">
      <c r="A1" s="4"/>
      <c r="B1" s="5"/>
    </row>
    <row r="2" spans="1:4" ht="18.75">
      <c r="A2" s="37" t="s">
        <v>66</v>
      </c>
      <c r="B2" s="5"/>
      <c r="D2" s="6"/>
    </row>
    <row r="3" spans="2:13" ht="19.5" customHeight="1" thickBot="1">
      <c r="B3" s="7"/>
      <c r="C3" s="8"/>
      <c r="D3" s="8"/>
      <c r="E3" s="8"/>
      <c r="F3" s="8"/>
      <c r="G3" s="8"/>
      <c r="H3" s="8"/>
      <c r="I3" s="53"/>
      <c r="J3" s="53"/>
      <c r="K3" s="53"/>
      <c r="L3" s="52"/>
      <c r="M3" s="9" t="s">
        <v>3</v>
      </c>
    </row>
    <row r="4" spans="2:13" s="10" customFormat="1" ht="22.5" customHeight="1" thickBot="1">
      <c r="B4" s="63"/>
      <c r="C4" s="63"/>
      <c r="D4" s="11" t="s">
        <v>97</v>
      </c>
      <c r="E4" s="11" t="s">
        <v>98</v>
      </c>
      <c r="F4" s="12" t="s">
        <v>99</v>
      </c>
      <c r="G4" s="12" t="s">
        <v>100</v>
      </c>
      <c r="H4" s="12" t="s">
        <v>102</v>
      </c>
      <c r="I4" s="12" t="s">
        <v>104</v>
      </c>
      <c r="J4" s="12" t="s">
        <v>106</v>
      </c>
      <c r="K4" s="12" t="s">
        <v>107</v>
      </c>
      <c r="L4" s="12" t="s">
        <v>108</v>
      </c>
      <c r="M4" s="12" t="s">
        <v>110</v>
      </c>
    </row>
    <row r="5" spans="2:13" s="10" customFormat="1" ht="18" customHeight="1">
      <c r="B5" s="2" t="s">
        <v>11</v>
      </c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2:13" ht="18" customHeight="1">
      <c r="B6" s="15"/>
      <c r="C6" s="16" t="s">
        <v>19</v>
      </c>
      <c r="D6" s="17">
        <v>302777</v>
      </c>
      <c r="E6" s="17">
        <v>314911</v>
      </c>
      <c r="F6" s="17">
        <v>295923</v>
      </c>
      <c r="G6" s="17">
        <v>246147</v>
      </c>
      <c r="H6" s="17">
        <v>191082</v>
      </c>
      <c r="I6" s="17">
        <v>233802</v>
      </c>
      <c r="J6" s="17">
        <v>216553</v>
      </c>
      <c r="K6" s="17">
        <v>170041</v>
      </c>
      <c r="L6" s="17">
        <v>133838</v>
      </c>
      <c r="M6" s="17">
        <v>130130</v>
      </c>
    </row>
    <row r="7" spans="2:13" ht="18" customHeight="1">
      <c r="B7" s="18"/>
      <c r="C7" s="19" t="s">
        <v>20</v>
      </c>
      <c r="D7" s="20">
        <v>1409</v>
      </c>
      <c r="E7" s="20">
        <v>11148</v>
      </c>
      <c r="F7" s="20">
        <v>772</v>
      </c>
      <c r="G7" s="49">
        <v>-105</v>
      </c>
      <c r="H7" s="49">
        <v>-6568</v>
      </c>
      <c r="I7" s="49">
        <v>-6071</v>
      </c>
      <c r="J7" s="49">
        <v>-659</v>
      </c>
      <c r="K7" s="49">
        <v>-10539</v>
      </c>
      <c r="L7" s="20">
        <v>-6775</v>
      </c>
      <c r="M7" s="20">
        <v>-10885</v>
      </c>
    </row>
    <row r="8" spans="2:13" ht="18" customHeight="1">
      <c r="B8" s="15"/>
      <c r="C8" s="16" t="s">
        <v>21</v>
      </c>
      <c r="D8" s="17">
        <v>1226</v>
      </c>
      <c r="E8" s="17">
        <v>11684</v>
      </c>
      <c r="F8" s="17">
        <v>1290</v>
      </c>
      <c r="G8" s="50">
        <v>-457</v>
      </c>
      <c r="H8" s="50">
        <v>-1681</v>
      </c>
      <c r="I8" s="17">
        <v>-2908</v>
      </c>
      <c r="J8" s="17">
        <v>600</v>
      </c>
      <c r="K8" s="17">
        <v>-13653</v>
      </c>
      <c r="L8" s="17">
        <v>-7726</v>
      </c>
      <c r="M8" s="17">
        <v>-11909</v>
      </c>
    </row>
    <row r="9" spans="2:13" ht="18" customHeight="1">
      <c r="B9" s="18"/>
      <c r="C9" s="19" t="s">
        <v>22</v>
      </c>
      <c r="D9" s="20">
        <v>-17364</v>
      </c>
      <c r="E9" s="20">
        <v>10328</v>
      </c>
      <c r="F9" s="20">
        <v>-1169</v>
      </c>
      <c r="G9" s="49">
        <v>-5261</v>
      </c>
      <c r="H9" s="49">
        <v>-9869</v>
      </c>
      <c r="I9" s="20">
        <v>-7400</v>
      </c>
      <c r="J9" s="20">
        <v>31</v>
      </c>
      <c r="K9" s="20">
        <v>-33839</v>
      </c>
      <c r="L9" s="20">
        <v>-6745</v>
      </c>
      <c r="M9" s="20">
        <v>-24709</v>
      </c>
    </row>
    <row r="10" spans="2:13" ht="18" customHeight="1">
      <c r="B10" s="15"/>
      <c r="C10" s="39" t="s">
        <v>64</v>
      </c>
      <c r="D10" s="33" t="s">
        <v>2</v>
      </c>
      <c r="E10" s="33" t="s">
        <v>2</v>
      </c>
      <c r="F10" s="17">
        <v>-10252</v>
      </c>
      <c r="G10" s="50">
        <v>-7117</v>
      </c>
      <c r="H10" s="50">
        <v>-2412</v>
      </c>
      <c r="I10" s="17">
        <v>-2928</v>
      </c>
      <c r="J10" s="17">
        <v>9191</v>
      </c>
      <c r="K10" s="17">
        <v>-37479</v>
      </c>
      <c r="L10" s="17">
        <v>-6098</v>
      </c>
      <c r="M10" s="17">
        <v>-25467</v>
      </c>
    </row>
    <row r="11" spans="2:13" ht="18" customHeight="1">
      <c r="B11" s="18"/>
      <c r="C11" s="19" t="s">
        <v>4</v>
      </c>
      <c r="D11" s="20">
        <v>135596</v>
      </c>
      <c r="E11" s="20">
        <v>142779</v>
      </c>
      <c r="F11" s="20">
        <v>131228</v>
      </c>
      <c r="G11" s="49">
        <v>123212</v>
      </c>
      <c r="H11" s="49">
        <v>119264</v>
      </c>
      <c r="I11" s="20">
        <v>114743</v>
      </c>
      <c r="J11" s="20">
        <v>123218</v>
      </c>
      <c r="K11" s="20">
        <v>84439</v>
      </c>
      <c r="L11" s="20">
        <v>76656</v>
      </c>
      <c r="M11" s="20">
        <v>50717</v>
      </c>
    </row>
    <row r="12" spans="2:13" ht="18" customHeight="1">
      <c r="B12" s="15"/>
      <c r="C12" s="16" t="s">
        <v>23</v>
      </c>
      <c r="D12" s="17">
        <v>199882</v>
      </c>
      <c r="E12" s="17">
        <v>204057</v>
      </c>
      <c r="F12" s="17">
        <v>193910</v>
      </c>
      <c r="G12" s="50">
        <v>176607</v>
      </c>
      <c r="H12" s="50">
        <v>194207</v>
      </c>
      <c r="I12" s="17">
        <v>180729</v>
      </c>
      <c r="J12" s="17">
        <v>188902</v>
      </c>
      <c r="K12" s="17">
        <v>154191</v>
      </c>
      <c r="L12" s="17">
        <v>108685</v>
      </c>
      <c r="M12" s="17">
        <v>80270</v>
      </c>
    </row>
    <row r="13" spans="2:13" ht="18" customHeight="1">
      <c r="B13" s="18"/>
      <c r="C13" s="19" t="s">
        <v>24</v>
      </c>
      <c r="D13" s="20">
        <v>135134</v>
      </c>
      <c r="E13" s="20">
        <v>141991</v>
      </c>
      <c r="F13" s="20">
        <v>130088</v>
      </c>
      <c r="G13" s="49">
        <v>122131</v>
      </c>
      <c r="H13" s="49">
        <v>117969</v>
      </c>
      <c r="I13" s="49">
        <v>113568</v>
      </c>
      <c r="J13" s="49">
        <v>122014</v>
      </c>
      <c r="K13" s="49">
        <v>83328</v>
      </c>
      <c r="L13" s="20">
        <v>76507</v>
      </c>
      <c r="M13" s="20">
        <v>50699</v>
      </c>
    </row>
    <row r="14" spans="2:13" ht="18" customHeight="1">
      <c r="B14" s="15"/>
      <c r="C14" s="16" t="s">
        <v>0</v>
      </c>
      <c r="D14" s="21">
        <v>3963.72</v>
      </c>
      <c r="E14" s="21">
        <v>4164.86</v>
      </c>
      <c r="F14" s="21">
        <v>3813.57</v>
      </c>
      <c r="G14" s="21">
        <v>3579.54</v>
      </c>
      <c r="H14" s="21">
        <v>3457.56</v>
      </c>
      <c r="I14" s="21">
        <v>3328.58</v>
      </c>
      <c r="J14" s="21">
        <v>3576.14</v>
      </c>
      <c r="K14" s="21">
        <v>2442.28</v>
      </c>
      <c r="L14" s="21">
        <v>2242.38</v>
      </c>
      <c r="M14" s="21">
        <v>1485.96</v>
      </c>
    </row>
    <row r="15" spans="2:13" ht="18" customHeight="1">
      <c r="B15" s="18"/>
      <c r="C15" s="19" t="s">
        <v>25</v>
      </c>
      <c r="D15" s="22">
        <v>-509.33</v>
      </c>
      <c r="E15" s="22">
        <v>302.97</v>
      </c>
      <c r="F15" s="22">
        <v>-34.31</v>
      </c>
      <c r="G15" s="22">
        <v>-154.23</v>
      </c>
      <c r="H15" s="22">
        <v>-289.26</v>
      </c>
      <c r="I15" s="22">
        <v>-216.89</v>
      </c>
      <c r="J15" s="22">
        <v>0.92</v>
      </c>
      <c r="K15" s="22">
        <v>-991.81</v>
      </c>
      <c r="L15" s="22">
        <v>-197.7</v>
      </c>
      <c r="M15" s="22">
        <v>-724.21</v>
      </c>
    </row>
    <row r="16" spans="2:13" ht="18" customHeight="1">
      <c r="B16" s="15"/>
      <c r="C16" s="16" t="s">
        <v>5</v>
      </c>
      <c r="D16" s="17">
        <v>-728</v>
      </c>
      <c r="E16" s="17">
        <v>3640</v>
      </c>
      <c r="F16" s="17">
        <v>-5165</v>
      </c>
      <c r="G16" s="17">
        <v>16416</v>
      </c>
      <c r="H16" s="17">
        <v>-8022</v>
      </c>
      <c r="I16" s="17">
        <v>-1251</v>
      </c>
      <c r="J16" s="17">
        <v>16897</v>
      </c>
      <c r="K16" s="17">
        <v>-7549</v>
      </c>
      <c r="L16" s="17">
        <v>-13329</v>
      </c>
      <c r="M16" s="17">
        <v>-5369</v>
      </c>
    </row>
    <row r="17" spans="2:13" ht="18" customHeight="1">
      <c r="B17" s="18"/>
      <c r="C17" s="19" t="s">
        <v>6</v>
      </c>
      <c r="D17" s="20">
        <v>-10795</v>
      </c>
      <c r="E17" s="20">
        <v>-2713</v>
      </c>
      <c r="F17" s="20">
        <v>4070</v>
      </c>
      <c r="G17" s="20">
        <v>-6434</v>
      </c>
      <c r="H17" s="20">
        <v>12863</v>
      </c>
      <c r="I17" s="20">
        <v>-2730</v>
      </c>
      <c r="J17" s="20">
        <v>-17360</v>
      </c>
      <c r="K17" s="20">
        <v>11805</v>
      </c>
      <c r="L17" s="20">
        <v>13266</v>
      </c>
      <c r="M17" s="20">
        <v>-2174</v>
      </c>
    </row>
    <row r="18" spans="2:13" ht="18" customHeight="1">
      <c r="B18" s="15"/>
      <c r="C18" s="16" t="s">
        <v>7</v>
      </c>
      <c r="D18" s="17">
        <v>-2563</v>
      </c>
      <c r="E18" s="17">
        <v>-7870</v>
      </c>
      <c r="F18" s="17">
        <v>2465</v>
      </c>
      <c r="G18" s="17">
        <v>-6717</v>
      </c>
      <c r="H18" s="17">
        <v>5128</v>
      </c>
      <c r="I18" s="17">
        <v>-4676</v>
      </c>
      <c r="J18" s="17">
        <v>-2725</v>
      </c>
      <c r="K18" s="17">
        <v>69</v>
      </c>
      <c r="L18" s="17">
        <v>-11150</v>
      </c>
      <c r="M18" s="17">
        <v>-584</v>
      </c>
    </row>
    <row r="19" spans="2:13" ht="18" customHeight="1">
      <c r="B19" s="18"/>
      <c r="C19" s="19" t="s">
        <v>8</v>
      </c>
      <c r="D19" s="20">
        <v>40180</v>
      </c>
      <c r="E19" s="20">
        <v>34063</v>
      </c>
      <c r="F19" s="20">
        <v>33745</v>
      </c>
      <c r="G19" s="20">
        <v>36567</v>
      </c>
      <c r="H19" s="20">
        <v>50238</v>
      </c>
      <c r="I19" s="20">
        <v>43612</v>
      </c>
      <c r="J19" s="20">
        <v>42991</v>
      </c>
      <c r="K19" s="20">
        <v>47116</v>
      </c>
      <c r="L19" s="20">
        <v>38971</v>
      </c>
      <c r="M19" s="20">
        <v>30650</v>
      </c>
    </row>
    <row r="20" spans="2:12" ht="31.5" customHeight="1">
      <c r="B20" s="23"/>
      <c r="C20" s="6"/>
      <c r="D20" s="17"/>
      <c r="E20" s="17"/>
      <c r="F20" s="17"/>
      <c r="G20" s="17"/>
      <c r="H20" s="48"/>
      <c r="I20" s="48"/>
      <c r="J20" s="48"/>
      <c r="K20" s="48"/>
      <c r="L20" s="51"/>
    </row>
    <row r="21" spans="2:13" ht="18" customHeight="1">
      <c r="B21" s="2" t="s">
        <v>12</v>
      </c>
      <c r="C21" s="24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2:13" ht="18" customHeight="1">
      <c r="B22" s="15"/>
      <c r="C22" s="16" t="s">
        <v>26</v>
      </c>
      <c r="D22" s="17">
        <v>203890</v>
      </c>
      <c r="E22" s="17">
        <v>253511</v>
      </c>
      <c r="F22" s="17">
        <v>248286</v>
      </c>
      <c r="G22" s="17">
        <v>195880</v>
      </c>
      <c r="H22" s="17">
        <v>156878</v>
      </c>
      <c r="I22" s="17">
        <v>177794</v>
      </c>
      <c r="J22" s="17">
        <v>153968</v>
      </c>
      <c r="K22" s="17">
        <v>135147</v>
      </c>
      <c r="L22" s="17">
        <v>103982</v>
      </c>
      <c r="M22" s="17">
        <v>119197</v>
      </c>
    </row>
    <row r="23" spans="2:13" ht="18" customHeight="1">
      <c r="B23" s="18"/>
      <c r="C23" s="19" t="s">
        <v>27</v>
      </c>
      <c r="D23" s="20">
        <v>-1625</v>
      </c>
      <c r="E23" s="20">
        <v>-339</v>
      </c>
      <c r="F23" s="20">
        <v>-233</v>
      </c>
      <c r="G23" s="49">
        <v>-307</v>
      </c>
      <c r="H23" s="49">
        <v>-6275</v>
      </c>
      <c r="I23" s="49">
        <v>-2878</v>
      </c>
      <c r="J23" s="49">
        <v>-2540</v>
      </c>
      <c r="K23" s="49">
        <v>-7860</v>
      </c>
      <c r="L23" s="20">
        <v>-9084</v>
      </c>
      <c r="M23" s="20">
        <v>-6594</v>
      </c>
    </row>
    <row r="24" spans="2:13" ht="18" customHeight="1">
      <c r="B24" s="15"/>
      <c r="C24" s="16" t="s">
        <v>28</v>
      </c>
      <c r="D24" s="17">
        <v>10997</v>
      </c>
      <c r="E24" s="17">
        <v>-445</v>
      </c>
      <c r="F24" s="17">
        <v>5943</v>
      </c>
      <c r="G24" s="17">
        <v>10165</v>
      </c>
      <c r="H24" s="50">
        <v>18574</v>
      </c>
      <c r="I24" s="50">
        <v>-1108</v>
      </c>
      <c r="J24" s="17">
        <v>-1223</v>
      </c>
      <c r="K24" s="17">
        <v>14980</v>
      </c>
      <c r="L24" s="17">
        <v>-5315</v>
      </c>
      <c r="M24" s="17">
        <v>-8414</v>
      </c>
    </row>
    <row r="25" spans="2:13" ht="18" customHeight="1">
      <c r="B25" s="18"/>
      <c r="C25" s="19" t="s">
        <v>29</v>
      </c>
      <c r="D25" s="20">
        <v>-8693</v>
      </c>
      <c r="E25" s="20">
        <v>-1106</v>
      </c>
      <c r="F25" s="20">
        <v>6267</v>
      </c>
      <c r="G25" s="20">
        <v>2621</v>
      </c>
      <c r="H25" s="49">
        <v>12452</v>
      </c>
      <c r="I25" s="49">
        <v>-10099</v>
      </c>
      <c r="J25" s="20">
        <v>-531</v>
      </c>
      <c r="K25" s="20">
        <v>-4610</v>
      </c>
      <c r="L25" s="20">
        <v>2138</v>
      </c>
      <c r="M25" s="20">
        <v>-19435</v>
      </c>
    </row>
    <row r="26" spans="2:13" ht="18" customHeight="1">
      <c r="B26" s="15"/>
      <c r="C26" s="16" t="s">
        <v>4</v>
      </c>
      <c r="D26" s="17">
        <v>73645</v>
      </c>
      <c r="E26" s="17">
        <v>71759</v>
      </c>
      <c r="F26" s="17">
        <v>76851</v>
      </c>
      <c r="G26" s="17">
        <v>77584</v>
      </c>
      <c r="H26" s="50">
        <v>88723</v>
      </c>
      <c r="I26" s="50">
        <v>77639</v>
      </c>
      <c r="J26" s="17">
        <v>76222</v>
      </c>
      <c r="K26" s="17">
        <v>70197</v>
      </c>
      <c r="L26" s="17">
        <v>71269</v>
      </c>
      <c r="M26" s="17">
        <v>51362</v>
      </c>
    </row>
    <row r="27" spans="2:13" ht="18" customHeight="1">
      <c r="B27" s="18"/>
      <c r="C27" s="19" t="s">
        <v>23</v>
      </c>
      <c r="D27" s="20">
        <v>108545</v>
      </c>
      <c r="E27" s="20">
        <v>107399</v>
      </c>
      <c r="F27" s="20">
        <v>109563</v>
      </c>
      <c r="G27" s="20">
        <v>112717</v>
      </c>
      <c r="H27" s="49">
        <v>119151</v>
      </c>
      <c r="I27" s="49">
        <v>118611</v>
      </c>
      <c r="J27" s="20">
        <v>115895</v>
      </c>
      <c r="K27" s="20">
        <v>116239</v>
      </c>
      <c r="L27" s="20">
        <v>91994</v>
      </c>
      <c r="M27" s="20">
        <v>73612</v>
      </c>
    </row>
    <row r="28" spans="2:13" ht="18" customHeight="1">
      <c r="B28" s="15"/>
      <c r="C28" s="16" t="s">
        <v>24</v>
      </c>
      <c r="D28" s="17">
        <v>73628</v>
      </c>
      <c r="E28" s="17">
        <v>71696</v>
      </c>
      <c r="F28" s="17">
        <v>76763</v>
      </c>
      <c r="G28" s="17">
        <v>77477</v>
      </c>
      <c r="H28" s="50">
        <v>88601</v>
      </c>
      <c r="I28" s="50">
        <v>77506</v>
      </c>
      <c r="J28" s="50">
        <v>76079</v>
      </c>
      <c r="K28" s="50">
        <v>70052</v>
      </c>
      <c r="L28" s="17">
        <v>71119</v>
      </c>
      <c r="M28" s="17">
        <v>51344</v>
      </c>
    </row>
    <row r="29" spans="2:13" ht="18" customHeight="1">
      <c r="B29" s="18"/>
      <c r="C29" s="19" t="s">
        <v>30</v>
      </c>
      <c r="D29" s="20">
        <v>31280</v>
      </c>
      <c r="E29" s="20">
        <v>31280</v>
      </c>
      <c r="F29" s="20">
        <v>31300</v>
      </c>
      <c r="G29" s="20">
        <v>31307</v>
      </c>
      <c r="H29" s="20">
        <v>31307</v>
      </c>
      <c r="I29" s="20">
        <v>31307</v>
      </c>
      <c r="J29" s="20">
        <v>31307</v>
      </c>
      <c r="K29" s="20">
        <v>31307</v>
      </c>
      <c r="L29" s="20">
        <v>31307</v>
      </c>
      <c r="M29" s="20">
        <v>31307</v>
      </c>
    </row>
    <row r="30" spans="2:13" ht="18" customHeight="1">
      <c r="B30" s="15"/>
      <c r="C30" s="39" t="s">
        <v>63</v>
      </c>
      <c r="D30" s="17">
        <v>34092</v>
      </c>
      <c r="E30" s="17">
        <v>34092</v>
      </c>
      <c r="F30" s="17">
        <v>34099</v>
      </c>
      <c r="G30" s="17">
        <v>34114</v>
      </c>
      <c r="H30" s="17">
        <v>34119</v>
      </c>
      <c r="I30" s="17">
        <v>34119</v>
      </c>
      <c r="J30" s="17">
        <v>34119</v>
      </c>
      <c r="K30" s="17">
        <v>34119</v>
      </c>
      <c r="L30" s="17">
        <v>34119</v>
      </c>
      <c r="M30" s="17">
        <v>34119</v>
      </c>
    </row>
    <row r="31" spans="2:13" ht="18" customHeight="1">
      <c r="B31" s="18"/>
      <c r="C31" s="19" t="s">
        <v>0</v>
      </c>
      <c r="D31" s="22">
        <v>2159.63</v>
      </c>
      <c r="E31" s="22">
        <v>2103</v>
      </c>
      <c r="F31" s="22">
        <v>2250.35</v>
      </c>
      <c r="G31" s="22">
        <v>2270.78</v>
      </c>
      <c r="H31" s="22">
        <v>2596.83</v>
      </c>
      <c r="I31" s="22">
        <v>2271.65</v>
      </c>
      <c r="J31" s="22">
        <v>2229.81</v>
      </c>
      <c r="K31" s="22">
        <v>2053.17</v>
      </c>
      <c r="L31" s="22">
        <v>2084.46</v>
      </c>
      <c r="M31" s="22">
        <v>1504.87</v>
      </c>
    </row>
    <row r="32" spans="2:13" ht="18" customHeight="1">
      <c r="B32" s="15"/>
      <c r="C32" s="6" t="s">
        <v>65</v>
      </c>
      <c r="D32" s="17">
        <v>40</v>
      </c>
      <c r="E32" s="17">
        <v>40</v>
      </c>
      <c r="F32" s="17">
        <v>40</v>
      </c>
      <c r="G32" s="17">
        <v>50</v>
      </c>
      <c r="H32" s="17">
        <v>35</v>
      </c>
      <c r="I32" s="17">
        <v>35</v>
      </c>
      <c r="J32" s="17">
        <v>35</v>
      </c>
      <c r="K32" s="17">
        <v>30</v>
      </c>
      <c r="L32" s="17">
        <v>10</v>
      </c>
      <c r="M32" s="17">
        <v>0</v>
      </c>
    </row>
    <row r="33" spans="2:13" ht="18" customHeight="1">
      <c r="B33" s="18"/>
      <c r="C33" s="19" t="s">
        <v>1</v>
      </c>
      <c r="D33" s="22">
        <v>-254.98</v>
      </c>
      <c r="E33" s="22">
        <v>-32.45</v>
      </c>
      <c r="F33" s="22">
        <v>183.79</v>
      </c>
      <c r="G33" s="22">
        <v>76.86</v>
      </c>
      <c r="H33" s="22">
        <v>364.97</v>
      </c>
      <c r="I33" s="22">
        <v>-296.02</v>
      </c>
      <c r="J33" s="22">
        <v>-15.59</v>
      </c>
      <c r="K33" s="22">
        <v>-135.12</v>
      </c>
      <c r="L33" s="22">
        <v>62.69</v>
      </c>
      <c r="M33" s="22">
        <v>-569.64</v>
      </c>
    </row>
    <row r="34" spans="2:12" ht="18" customHeight="1">
      <c r="B34" s="15"/>
      <c r="C34" s="16"/>
      <c r="D34" s="21"/>
      <c r="E34" s="21"/>
      <c r="F34" s="33"/>
      <c r="G34" s="33"/>
      <c r="H34" s="33"/>
      <c r="I34" s="33"/>
      <c r="J34" s="21"/>
      <c r="K34" s="21"/>
      <c r="L34" s="21"/>
    </row>
    <row r="35" ht="13.5">
      <c r="B35" s="1" t="s">
        <v>62</v>
      </c>
    </row>
  </sheetData>
  <mergeCells count="1">
    <mergeCell ref="B4:C4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24"/>
  <sheetViews>
    <sheetView zoomScale="85" zoomScaleNormal="85" workbookViewId="0" topLeftCell="A1"/>
  </sheetViews>
  <sheetFormatPr defaultColWidth="9.00390625" defaultRowHeight="13.5"/>
  <cols>
    <col min="1" max="1" width="1.37890625" style="5" customWidth="1"/>
    <col min="2" max="2" width="2.125" style="25" customWidth="1"/>
    <col min="3" max="3" width="38.75390625" style="5" bestFit="1" customWidth="1"/>
    <col min="4" max="12" width="11.25390625" style="5" customWidth="1"/>
    <col min="13" max="16384" width="9.00390625" style="5" customWidth="1"/>
  </cols>
  <sheetData>
    <row r="1" spans="1:2" ht="13.5" customHeight="1">
      <c r="A1" s="4"/>
      <c r="B1" s="5"/>
    </row>
    <row r="2" spans="1:5" ht="18.75">
      <c r="A2" s="37" t="s">
        <v>96</v>
      </c>
      <c r="B2" s="5"/>
      <c r="E2" s="6"/>
    </row>
    <row r="3" spans="1:2" ht="27.75" customHeight="1">
      <c r="A3" s="4"/>
      <c r="B3" s="5"/>
    </row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1" ht="13.5" customHeight="1"/>
    <row r="42" spans="1:5" ht="19.5" customHeight="1">
      <c r="A42" s="37" t="s">
        <v>95</v>
      </c>
      <c r="B42" s="5"/>
      <c r="E42" s="6"/>
    </row>
    <row r="43" ht="27.75" customHeight="1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116" ht="15.75" thickBot="1"/>
    <row r="117" spans="2:14" s="10" customFormat="1" ht="22.5" customHeight="1" thickBot="1">
      <c r="B117" s="63"/>
      <c r="C117" s="63"/>
      <c r="D117" s="11" t="s">
        <v>13</v>
      </c>
      <c r="E117" s="11" t="s">
        <v>14</v>
      </c>
      <c r="F117" s="11" t="s">
        <v>15</v>
      </c>
      <c r="G117" s="11" t="s">
        <v>16</v>
      </c>
      <c r="H117" s="12" t="s">
        <v>17</v>
      </c>
      <c r="I117" s="12" t="s">
        <v>18</v>
      </c>
      <c r="J117" s="12" t="s">
        <v>73</v>
      </c>
      <c r="K117" s="12" t="s">
        <v>75</v>
      </c>
      <c r="L117" s="12" t="s">
        <v>77</v>
      </c>
      <c r="M117" s="12" t="s">
        <v>86</v>
      </c>
      <c r="N117" s="12" t="s">
        <v>91</v>
      </c>
    </row>
    <row r="118" spans="2:14" ht="18" customHeight="1">
      <c r="B118" s="15"/>
      <c r="C118" s="16" t="s">
        <v>55</v>
      </c>
      <c r="D118" s="17" t="e">
        <f>主要財務データ!#REF!</f>
        <v>#REF!</v>
      </c>
      <c r="E118" s="17">
        <f>'主要財務データ'!D6</f>
        <v>302777</v>
      </c>
      <c r="F118" s="17">
        <f>'主要財務データ'!E6</f>
        <v>314911</v>
      </c>
      <c r="G118" s="17">
        <f>'主要財務データ'!F6</f>
        <v>295923</v>
      </c>
      <c r="H118" s="17">
        <f>'主要財務データ'!G6</f>
        <v>246147</v>
      </c>
      <c r="I118" s="17">
        <f>'主要財務データ'!H6</f>
        <v>191082</v>
      </c>
      <c r="J118" s="17">
        <f>'主要財務データ'!I6</f>
        <v>233802</v>
      </c>
      <c r="K118" s="17">
        <f>'主要財務データ'!J6</f>
        <v>216553</v>
      </c>
      <c r="L118" s="17">
        <f>'主要財務データ'!K6</f>
        <v>170041</v>
      </c>
      <c r="M118" s="17">
        <f>'主要財務データ'!L6</f>
        <v>133838</v>
      </c>
      <c r="N118" s="17">
        <f>'主要財務データ'!M6</f>
        <v>130130</v>
      </c>
    </row>
    <row r="119" spans="2:14" ht="18" customHeight="1">
      <c r="B119" s="18"/>
      <c r="C119" s="19" t="s">
        <v>56</v>
      </c>
      <c r="D119" s="47" t="e">
        <f>主要財務データ!#REF!</f>
        <v>#REF!</v>
      </c>
      <c r="E119" s="47">
        <f>'主要財務データ'!D7</f>
        <v>1409</v>
      </c>
      <c r="F119" s="47">
        <f>'主要財務データ'!E7</f>
        <v>11148</v>
      </c>
      <c r="G119" s="47">
        <f>'主要財務データ'!F7</f>
        <v>772</v>
      </c>
      <c r="H119" s="47">
        <f>'主要財務データ'!G7</f>
        <v>-105</v>
      </c>
      <c r="I119" s="47">
        <f>'主要財務データ'!H7</f>
        <v>-6568</v>
      </c>
      <c r="J119" s="47">
        <f>'主要財務データ'!I7</f>
        <v>-6071</v>
      </c>
      <c r="K119" s="47">
        <f>'主要財務データ'!J7</f>
        <v>-659</v>
      </c>
      <c r="L119" s="47">
        <f>'主要財務データ'!K7</f>
        <v>-10539</v>
      </c>
      <c r="M119" s="47">
        <f>'主要財務データ'!L7</f>
        <v>-6775</v>
      </c>
      <c r="N119" s="47">
        <f>'主要財務データ'!M7</f>
        <v>-10885</v>
      </c>
    </row>
    <row r="120" spans="2:14" ht="18" customHeight="1">
      <c r="B120" s="15"/>
      <c r="C120" s="16" t="s">
        <v>57</v>
      </c>
      <c r="D120" s="17" t="e">
        <f>主要財務データ!#REF!</f>
        <v>#REF!</v>
      </c>
      <c r="E120" s="17">
        <f>'主要財務データ'!D8</f>
        <v>1226</v>
      </c>
      <c r="F120" s="17">
        <f>'主要財務データ'!E8</f>
        <v>11684</v>
      </c>
      <c r="G120" s="17">
        <f>'主要財務データ'!F8</f>
        <v>1290</v>
      </c>
      <c r="H120" s="17">
        <f>'主要財務データ'!G8</f>
        <v>-457</v>
      </c>
      <c r="I120" s="17">
        <f>'主要財務データ'!H8</f>
        <v>-1681</v>
      </c>
      <c r="J120" s="17">
        <f>'主要財務データ'!I8</f>
        <v>-2908</v>
      </c>
      <c r="K120" s="17">
        <f>'主要財務データ'!J8</f>
        <v>600</v>
      </c>
      <c r="L120" s="17">
        <f>'主要財務データ'!K8</f>
        <v>-13653</v>
      </c>
      <c r="M120" s="17">
        <f>'主要財務データ'!L8</f>
        <v>-7726</v>
      </c>
      <c r="N120" s="17">
        <f>'主要財務データ'!M8</f>
        <v>-11909</v>
      </c>
    </row>
    <row r="121" spans="2:14" ht="18" customHeight="1">
      <c r="B121" s="18"/>
      <c r="C121" s="19" t="s">
        <v>58</v>
      </c>
      <c r="D121" s="47" t="e">
        <f>主要財務データ!#REF!</f>
        <v>#REF!</v>
      </c>
      <c r="E121" s="47">
        <f>'主要財務データ'!D9</f>
        <v>-17364</v>
      </c>
      <c r="F121" s="47">
        <f>'主要財務データ'!E9</f>
        <v>10328</v>
      </c>
      <c r="G121" s="47">
        <f>'主要財務データ'!F9</f>
        <v>-1169</v>
      </c>
      <c r="H121" s="47">
        <f>'主要財務データ'!G9</f>
        <v>-5261</v>
      </c>
      <c r="I121" s="47">
        <f>'主要財務データ'!H9</f>
        <v>-9869</v>
      </c>
      <c r="J121" s="47">
        <f>'主要財務データ'!I9</f>
        <v>-7400</v>
      </c>
      <c r="K121" s="47">
        <f>'主要財務データ'!J9</f>
        <v>31</v>
      </c>
      <c r="L121" s="47">
        <f>'主要財務データ'!K9</f>
        <v>-33839</v>
      </c>
      <c r="M121" s="47">
        <f>'主要財務データ'!L9</f>
        <v>-6745</v>
      </c>
      <c r="N121" s="47">
        <f>'主要財務データ'!M9</f>
        <v>-24709</v>
      </c>
    </row>
    <row r="122" spans="2:14" ht="18" customHeight="1">
      <c r="B122" s="15"/>
      <c r="C122" s="16" t="s">
        <v>4</v>
      </c>
      <c r="D122" s="17" t="e">
        <f>主要財務データ!#REF!</f>
        <v>#REF!</v>
      </c>
      <c r="E122" s="17">
        <f>'主要財務データ'!D11</f>
        <v>135596</v>
      </c>
      <c r="F122" s="17">
        <f>'主要財務データ'!E11</f>
        <v>142779</v>
      </c>
      <c r="G122" s="17">
        <f>'主要財務データ'!F11</f>
        <v>131228</v>
      </c>
      <c r="H122" s="17">
        <f>'主要財務データ'!G11</f>
        <v>123212</v>
      </c>
      <c r="I122" s="17">
        <f>'主要財務データ'!H11</f>
        <v>119264</v>
      </c>
      <c r="J122" s="17">
        <f>'主要財務データ'!I11</f>
        <v>114743</v>
      </c>
      <c r="K122" s="17">
        <f>'主要財務データ'!J11</f>
        <v>123218</v>
      </c>
      <c r="L122" s="17">
        <f>'主要財務データ'!K11</f>
        <v>84439</v>
      </c>
      <c r="M122" s="17">
        <f>'主要財務データ'!L11</f>
        <v>76656</v>
      </c>
      <c r="N122" s="17">
        <f>'主要財務データ'!M11</f>
        <v>50717</v>
      </c>
    </row>
    <row r="123" spans="2:14" ht="18" customHeight="1">
      <c r="B123" s="18"/>
      <c r="C123" s="19" t="s">
        <v>59</v>
      </c>
      <c r="D123" s="20" t="e">
        <f>主要財務データ!#REF!</f>
        <v>#REF!</v>
      </c>
      <c r="E123" s="20">
        <f>'主要財務データ'!D12</f>
        <v>199882</v>
      </c>
      <c r="F123" s="20">
        <f>'主要財務データ'!E12</f>
        <v>204057</v>
      </c>
      <c r="G123" s="20">
        <f>'主要財務データ'!F12</f>
        <v>193910</v>
      </c>
      <c r="H123" s="20">
        <f>'主要財務データ'!G12</f>
        <v>176607</v>
      </c>
      <c r="I123" s="20">
        <f>'主要財務データ'!H12</f>
        <v>194207</v>
      </c>
      <c r="J123" s="20">
        <f>'主要財務データ'!I12</f>
        <v>180729</v>
      </c>
      <c r="K123" s="20">
        <f>'主要財務データ'!J12</f>
        <v>188902</v>
      </c>
      <c r="L123" s="20">
        <f>'主要財務データ'!K12</f>
        <v>154191</v>
      </c>
      <c r="M123" s="20">
        <f>'主要財務データ'!L12</f>
        <v>108685</v>
      </c>
      <c r="N123" s="20">
        <f>'主要財務データ'!M12</f>
        <v>80270</v>
      </c>
    </row>
    <row r="124" spans="2:14" ht="18" customHeight="1">
      <c r="B124" s="15"/>
      <c r="C124" s="16" t="s">
        <v>60</v>
      </c>
      <c r="D124" s="17" t="e">
        <f>主要財務データ!#REF!</f>
        <v>#REF!</v>
      </c>
      <c r="E124" s="17">
        <f>'主要財務データ'!D13</f>
        <v>135134</v>
      </c>
      <c r="F124" s="17">
        <f>'主要財務データ'!E13</f>
        <v>141991</v>
      </c>
      <c r="G124" s="17">
        <f>'主要財務データ'!F13</f>
        <v>130088</v>
      </c>
      <c r="H124" s="17">
        <f>'主要財務データ'!G13</f>
        <v>122131</v>
      </c>
      <c r="I124" s="17">
        <f>'主要財務データ'!H13</f>
        <v>117969</v>
      </c>
      <c r="J124" s="17">
        <f>'主要財務データ'!I13</f>
        <v>113568</v>
      </c>
      <c r="K124" s="17">
        <f>'主要財務データ'!J13</f>
        <v>122014</v>
      </c>
      <c r="L124" s="17">
        <f>'主要財務データ'!K13</f>
        <v>83328</v>
      </c>
      <c r="M124" s="17">
        <f>'主要財務データ'!L13</f>
        <v>76507</v>
      </c>
      <c r="N124" s="17">
        <f>'主要財務データ'!M13</f>
        <v>50699</v>
      </c>
    </row>
  </sheetData>
  <mergeCells count="1">
    <mergeCell ref="B117:C117"/>
  </mergeCells>
  <printOptions/>
  <pageMargins left="0.5905511811023623" right="0.3937007874015748" top="0.7874015748031497" bottom="0.3937007874015748" header="0.5118110236220472" footer="0.5118110236220472"/>
  <pageSetup horizontalDpi="300" verticalDpi="300" orientation="landscape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88"/>
  <sheetViews>
    <sheetView zoomScale="85" zoomScaleNormal="85" workbookViewId="0" topLeftCell="A1"/>
  </sheetViews>
  <sheetFormatPr defaultColWidth="9.00390625" defaultRowHeight="13.5"/>
  <cols>
    <col min="1" max="1" width="3.625" style="5" customWidth="1"/>
    <col min="2" max="2" width="5.125" style="5" customWidth="1"/>
    <col min="3" max="3" width="20.125" style="5" customWidth="1"/>
    <col min="4" max="13" width="10.25390625" style="5" customWidth="1"/>
    <col min="14" max="16384" width="9.00390625" style="5" customWidth="1"/>
  </cols>
  <sheetData>
    <row r="1" ht="13.5" customHeight="1">
      <c r="A1" s="4"/>
    </row>
    <row r="2" spans="1:6" ht="18.75">
      <c r="A2" s="37" t="s">
        <v>61</v>
      </c>
      <c r="F2" s="6"/>
    </row>
    <row r="3" spans="2:13" ht="21.75" customHeight="1" thickBot="1">
      <c r="B3" s="8"/>
      <c r="C3" s="8"/>
      <c r="D3" s="8"/>
      <c r="E3" s="8"/>
      <c r="F3" s="8"/>
      <c r="G3" s="8"/>
      <c r="H3" s="8"/>
      <c r="I3" s="8"/>
      <c r="J3" s="8"/>
      <c r="K3" s="53"/>
      <c r="L3" s="53"/>
      <c r="M3" s="54" t="s">
        <v>54</v>
      </c>
    </row>
    <row r="4" spans="2:13" s="10" customFormat="1" ht="22.5" customHeight="1" thickBot="1">
      <c r="B4" s="63"/>
      <c r="C4" s="63"/>
      <c r="D4" s="11" t="s">
        <v>15</v>
      </c>
      <c r="E4" s="11" t="s">
        <v>16</v>
      </c>
      <c r="F4" s="12" t="s">
        <v>17</v>
      </c>
      <c r="G4" s="12" t="s">
        <v>111</v>
      </c>
      <c r="H4" s="12" t="s">
        <v>101</v>
      </c>
      <c r="I4" s="12" t="s">
        <v>103</v>
      </c>
      <c r="J4" s="12" t="s">
        <v>105</v>
      </c>
      <c r="K4" s="12" t="s">
        <v>107</v>
      </c>
      <c r="L4" s="12" t="s">
        <v>108</v>
      </c>
      <c r="M4" s="12" t="s">
        <v>112</v>
      </c>
    </row>
    <row r="5" spans="2:13" ht="17.25" customHeight="1">
      <c r="B5" s="18"/>
      <c r="C5" s="65" t="s">
        <v>31</v>
      </c>
      <c r="D5" s="20">
        <v>230600</v>
      </c>
      <c r="E5" s="20">
        <v>233528</v>
      </c>
      <c r="F5" s="20">
        <v>198606</v>
      </c>
      <c r="G5" s="20">
        <v>183507</v>
      </c>
      <c r="H5" s="20">
        <v>154940</v>
      </c>
      <c r="I5" s="20">
        <v>182945</v>
      </c>
      <c r="J5" s="20">
        <v>171987</v>
      </c>
      <c r="K5" s="20">
        <v>147742</v>
      </c>
      <c r="L5" s="20">
        <v>115262</v>
      </c>
      <c r="M5" s="20">
        <v>122570</v>
      </c>
    </row>
    <row r="6" spans="2:13" ht="17.25" customHeight="1">
      <c r="B6" s="18"/>
      <c r="C6" s="65"/>
      <c r="D6" s="40">
        <v>76.1</v>
      </c>
      <c r="E6" s="40">
        <v>74.2</v>
      </c>
      <c r="F6" s="40">
        <v>67.1</v>
      </c>
      <c r="G6" s="40">
        <v>74.5</v>
      </c>
      <c r="H6" s="40">
        <v>81.1</v>
      </c>
      <c r="I6" s="40">
        <v>78.2</v>
      </c>
      <c r="J6" s="40">
        <v>79.4</v>
      </c>
      <c r="K6" s="40">
        <v>86.9</v>
      </c>
      <c r="L6" s="40">
        <v>86.1</v>
      </c>
      <c r="M6" s="40">
        <v>94.2</v>
      </c>
    </row>
    <row r="7" spans="2:13" ht="17.25" customHeight="1">
      <c r="B7" s="15"/>
      <c r="C7" s="64" t="s">
        <v>32</v>
      </c>
      <c r="D7" s="17">
        <v>45005</v>
      </c>
      <c r="E7" s="17">
        <v>54629</v>
      </c>
      <c r="F7" s="17">
        <v>56405</v>
      </c>
      <c r="G7" s="17">
        <v>30013</v>
      </c>
      <c r="H7" s="17">
        <v>11965</v>
      </c>
      <c r="I7" s="17">
        <v>18876</v>
      </c>
      <c r="J7" s="17">
        <v>12634</v>
      </c>
      <c r="K7" s="17">
        <v>5000</v>
      </c>
      <c r="L7" s="17">
        <v>5075</v>
      </c>
      <c r="M7" s="17">
        <v>3334</v>
      </c>
    </row>
    <row r="8" spans="2:13" ht="17.25" customHeight="1">
      <c r="B8" s="15"/>
      <c r="C8" s="64"/>
      <c r="D8" s="41">
        <v>14.9</v>
      </c>
      <c r="E8" s="41">
        <v>17.3</v>
      </c>
      <c r="F8" s="41">
        <v>19.1</v>
      </c>
      <c r="G8" s="41">
        <v>12.2</v>
      </c>
      <c r="H8" s="41">
        <v>6.3</v>
      </c>
      <c r="I8" s="41">
        <v>8.1</v>
      </c>
      <c r="J8" s="41">
        <v>5.8</v>
      </c>
      <c r="K8" s="41">
        <v>2.9</v>
      </c>
      <c r="L8" s="41">
        <v>3.8</v>
      </c>
      <c r="M8" s="41">
        <v>2.6</v>
      </c>
    </row>
    <row r="9" spans="2:13" ht="17.25" customHeight="1">
      <c r="B9" s="18"/>
      <c r="C9" s="65" t="s">
        <v>33</v>
      </c>
      <c r="D9" s="20">
        <v>27171</v>
      </c>
      <c r="E9" s="20">
        <v>26754</v>
      </c>
      <c r="F9" s="20">
        <v>40912</v>
      </c>
      <c r="G9" s="20">
        <v>32627</v>
      </c>
      <c r="H9" s="20">
        <v>24176</v>
      </c>
      <c r="I9" s="20">
        <v>31981</v>
      </c>
      <c r="J9" s="20">
        <v>31932</v>
      </c>
      <c r="K9" s="20">
        <v>17297</v>
      </c>
      <c r="L9" s="20">
        <v>13500</v>
      </c>
      <c r="M9" s="20">
        <v>4225</v>
      </c>
    </row>
    <row r="10" spans="2:13" ht="17.25" customHeight="1">
      <c r="B10" s="18"/>
      <c r="C10" s="65"/>
      <c r="D10" s="40">
        <v>9</v>
      </c>
      <c r="E10" s="40">
        <v>8.5</v>
      </c>
      <c r="F10" s="40">
        <v>13.8</v>
      </c>
      <c r="G10" s="40">
        <v>13.3</v>
      </c>
      <c r="H10" s="40">
        <v>12.6</v>
      </c>
      <c r="I10" s="40">
        <v>13.7</v>
      </c>
      <c r="J10" s="40">
        <v>14.8</v>
      </c>
      <c r="K10" s="40">
        <v>10.2</v>
      </c>
      <c r="L10" s="40">
        <v>10.1</v>
      </c>
      <c r="M10" s="40">
        <v>3.2</v>
      </c>
    </row>
    <row r="11" spans="2:13" ht="17.25" customHeight="1">
      <c r="B11" s="15"/>
      <c r="C11" s="64" t="s">
        <v>34</v>
      </c>
      <c r="D11" s="17">
        <v>302777</v>
      </c>
      <c r="E11" s="17">
        <v>314911</v>
      </c>
      <c r="F11" s="17">
        <f>F5+F7+F9</f>
        <v>295923</v>
      </c>
      <c r="G11" s="17">
        <v>246147</v>
      </c>
      <c r="H11" s="17">
        <v>191082</v>
      </c>
      <c r="I11" s="17">
        <v>233802</v>
      </c>
      <c r="J11" s="17">
        <v>216553</v>
      </c>
      <c r="K11" s="17">
        <v>170041</v>
      </c>
      <c r="L11" s="17">
        <v>133838</v>
      </c>
      <c r="M11" s="17">
        <v>130130</v>
      </c>
    </row>
    <row r="12" spans="2:13" ht="17.25" customHeight="1">
      <c r="B12" s="15"/>
      <c r="C12" s="64"/>
      <c r="D12" s="41">
        <v>100</v>
      </c>
      <c r="E12" s="41">
        <v>100</v>
      </c>
      <c r="F12" s="41">
        <v>100</v>
      </c>
      <c r="G12" s="41">
        <v>100</v>
      </c>
      <c r="H12" s="41">
        <v>100</v>
      </c>
      <c r="I12" s="41">
        <v>100</v>
      </c>
      <c r="J12" s="41">
        <v>100</v>
      </c>
      <c r="K12" s="41">
        <v>100</v>
      </c>
      <c r="L12" s="41">
        <v>100</v>
      </c>
      <c r="M12" s="41">
        <v>100</v>
      </c>
    </row>
    <row r="13" spans="2:13" ht="17.25" customHeight="1">
      <c r="B13" s="15"/>
      <c r="C13" s="31"/>
      <c r="D13" s="32"/>
      <c r="E13" s="32"/>
      <c r="F13" s="32"/>
      <c r="G13" s="32"/>
      <c r="H13" s="32"/>
      <c r="I13" s="32"/>
      <c r="J13" s="32"/>
      <c r="K13" s="32"/>
      <c r="L13" s="32"/>
      <c r="M13" s="32"/>
    </row>
    <row r="14" spans="2:13" ht="17.25" customHeight="1">
      <c r="B14" s="15"/>
      <c r="C14" s="31"/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spans="2:13" ht="17.25" customHeight="1">
      <c r="B15" s="15"/>
      <c r="C15" s="31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2:14" ht="17.25" customHeight="1">
      <c r="B16" s="15"/>
      <c r="C16" s="31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60"/>
    </row>
    <row r="17" spans="2:13" ht="17.25" customHeight="1">
      <c r="B17" s="15"/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2"/>
    </row>
    <row r="18" spans="2:13" ht="17.25" customHeight="1">
      <c r="B18" s="15"/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2:13" ht="17.25" customHeight="1">
      <c r="B19" s="15"/>
      <c r="C19" s="31"/>
      <c r="D19" s="32"/>
      <c r="E19" s="32"/>
      <c r="F19" s="32"/>
      <c r="G19" s="32"/>
      <c r="H19" s="32"/>
      <c r="I19" s="32"/>
      <c r="J19" s="32"/>
      <c r="K19" s="32"/>
      <c r="L19" s="32"/>
      <c r="M19" s="32"/>
    </row>
    <row r="20" spans="2:13" ht="17.25" customHeight="1">
      <c r="B20" s="15"/>
      <c r="C20" s="31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2:13" ht="17.25" customHeight="1">
      <c r="B21" s="15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</row>
    <row r="22" spans="2:13" ht="17.25" customHeight="1">
      <c r="B22" s="15"/>
      <c r="C22" s="31"/>
      <c r="D22" s="32"/>
      <c r="E22" s="32"/>
      <c r="F22" s="32"/>
      <c r="G22" s="32"/>
      <c r="H22" s="32"/>
      <c r="I22" s="32"/>
      <c r="J22" s="32"/>
      <c r="K22" s="32"/>
      <c r="L22" s="32"/>
      <c r="M22" s="32"/>
    </row>
    <row r="23" spans="2:13" ht="17.25" customHeight="1">
      <c r="B23" s="15"/>
      <c r="C23" s="31"/>
      <c r="D23" s="32"/>
      <c r="E23" s="32"/>
      <c r="F23" s="32"/>
      <c r="G23" s="32"/>
      <c r="H23" s="32"/>
      <c r="I23" s="32"/>
      <c r="J23" s="32"/>
      <c r="K23" s="32"/>
      <c r="L23" s="32"/>
      <c r="M23" s="32"/>
    </row>
    <row r="24" spans="2:13" ht="17.25" customHeight="1">
      <c r="B24" s="15"/>
      <c r="C24" s="31"/>
      <c r="D24" s="32"/>
      <c r="E24" s="32"/>
      <c r="F24" s="32"/>
      <c r="G24" s="32"/>
      <c r="H24" s="32"/>
      <c r="I24" s="32"/>
      <c r="J24" s="32"/>
      <c r="K24" s="32"/>
      <c r="L24" s="32"/>
      <c r="M24" s="32"/>
    </row>
    <row r="25" spans="2:13" ht="17.25" customHeight="1">
      <c r="B25" s="15"/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spans="2:13" ht="17.25" customHeight="1">
      <c r="B26" s="15"/>
      <c r="C26" s="31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spans="2:13" ht="17.25" customHeight="1">
      <c r="B27" s="15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</row>
    <row r="28" spans="2:13" ht="17.25" customHeight="1">
      <c r="B28" s="15"/>
      <c r="C28" s="31"/>
      <c r="D28" s="32"/>
      <c r="E28" s="32"/>
      <c r="F28" s="32"/>
      <c r="G28" s="32"/>
      <c r="H28" s="32"/>
      <c r="I28" s="32"/>
      <c r="J28" s="32"/>
      <c r="K28" s="32"/>
      <c r="L28" s="32"/>
      <c r="M28" s="32"/>
    </row>
    <row r="29" spans="2:13" ht="22.5" customHeight="1">
      <c r="B29" s="26"/>
      <c r="C29" s="6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83" ht="15.75" thickBot="1"/>
    <row r="84" spans="2:5" s="10" customFormat="1" ht="22.5" customHeight="1" thickBot="1">
      <c r="B84" s="63"/>
      <c r="C84" s="63"/>
      <c r="D84" s="12" t="str">
        <f>L4</f>
        <v>2017/3</v>
      </c>
      <c r="E84" s="12" t="str">
        <f>M4</f>
        <v>2018/3</v>
      </c>
    </row>
    <row r="85" spans="2:5" ht="17.25" customHeight="1">
      <c r="B85" s="15"/>
      <c r="C85" s="34" t="s">
        <v>31</v>
      </c>
      <c r="D85" s="17">
        <f>L5</f>
        <v>115262</v>
      </c>
      <c r="E85" s="17">
        <f>M5</f>
        <v>122570</v>
      </c>
    </row>
    <row r="86" spans="2:5" ht="17.25" customHeight="1">
      <c r="B86" s="18"/>
      <c r="C86" s="36" t="s">
        <v>32</v>
      </c>
      <c r="D86" s="20">
        <f>L7</f>
        <v>5075</v>
      </c>
      <c r="E86" s="20">
        <f>M7</f>
        <v>3334</v>
      </c>
    </row>
    <row r="87" spans="2:5" ht="17.25" customHeight="1">
      <c r="B87" s="15"/>
      <c r="C87" s="35" t="s">
        <v>33</v>
      </c>
      <c r="D87" s="17">
        <f>L9</f>
        <v>13500</v>
      </c>
      <c r="E87" s="17">
        <f>M9</f>
        <v>4225</v>
      </c>
    </row>
    <row r="88" spans="2:5" ht="17.25" customHeight="1">
      <c r="B88" s="18"/>
      <c r="C88" s="36" t="s">
        <v>34</v>
      </c>
      <c r="D88" s="20">
        <f>L11</f>
        <v>133838</v>
      </c>
      <c r="E88" s="20">
        <f>M11</f>
        <v>130130</v>
      </c>
    </row>
  </sheetData>
  <mergeCells count="6">
    <mergeCell ref="B84:C84"/>
    <mergeCell ref="C11:C12"/>
    <mergeCell ref="B4:C4"/>
    <mergeCell ref="C5:C6"/>
    <mergeCell ref="C7:C8"/>
    <mergeCell ref="C9:C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90" r:id="rId2"/>
  <rowBreaks count="1" manualBreakCount="1">
    <brk id="29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Z116"/>
  <sheetViews>
    <sheetView zoomScale="85" zoomScaleNormal="85" workbookViewId="0" topLeftCell="A1">
      <pane xSplit="4" ySplit="4" topLeftCell="E5" activePane="bottomRight" state="frozen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.625" style="5" customWidth="1"/>
    <col min="2" max="2" width="5.125" style="5" customWidth="1"/>
    <col min="3" max="3" width="4.375" style="5" customWidth="1"/>
    <col min="4" max="4" width="11.00390625" style="5" customWidth="1"/>
    <col min="5" max="13" width="10.25390625" style="5" customWidth="1"/>
    <col min="14" max="16" width="9.375" style="5" customWidth="1"/>
    <col min="17" max="17" width="9.00390625" style="5" customWidth="1"/>
    <col min="18" max="18" width="5.375" style="5" customWidth="1"/>
    <col min="19" max="16384" width="9.00390625" style="5" customWidth="1"/>
  </cols>
  <sheetData>
    <row r="1" ht="13.5" customHeight="1">
      <c r="B1" s="4"/>
    </row>
    <row r="2" spans="2:7" ht="21">
      <c r="B2" s="45" t="s">
        <v>79</v>
      </c>
      <c r="G2" s="6"/>
    </row>
    <row r="3" spans="3:16" ht="21.75" customHeight="1" thickBot="1">
      <c r="C3" s="8"/>
      <c r="D3" s="8"/>
      <c r="E3" s="8"/>
      <c r="F3" s="8"/>
      <c r="G3" s="8"/>
      <c r="H3" s="8"/>
      <c r="I3" s="8"/>
      <c r="J3" s="8"/>
      <c r="K3" s="8"/>
      <c r="L3" s="53"/>
      <c r="M3" s="53"/>
      <c r="N3" s="52" t="s">
        <v>117</v>
      </c>
      <c r="O3" s="62"/>
      <c r="P3" s="55"/>
    </row>
    <row r="4" spans="3:16" s="10" customFormat="1" ht="22.5" customHeight="1" thickBot="1">
      <c r="C4" s="38"/>
      <c r="D4" s="38"/>
      <c r="E4" s="11" t="s">
        <v>15</v>
      </c>
      <c r="F4" s="11" t="s">
        <v>16</v>
      </c>
      <c r="G4" s="12" t="s">
        <v>17</v>
      </c>
      <c r="H4" s="12" t="s">
        <v>18</v>
      </c>
      <c r="I4" s="12" t="s">
        <v>73</v>
      </c>
      <c r="J4" s="12" t="s">
        <v>75</v>
      </c>
      <c r="K4" s="12" t="s">
        <v>76</v>
      </c>
      <c r="L4" s="12" t="s">
        <v>78</v>
      </c>
      <c r="M4" s="12" t="s">
        <v>92</v>
      </c>
      <c r="N4" s="12" t="s">
        <v>113</v>
      </c>
      <c r="O4" s="28"/>
      <c r="P4" s="28"/>
    </row>
    <row r="5" spans="3:16" ht="17.25" customHeight="1">
      <c r="C5" s="18"/>
      <c r="D5" s="66" t="s">
        <v>80</v>
      </c>
      <c r="E5" s="20">
        <v>265714</v>
      </c>
      <c r="F5" s="20">
        <v>266531</v>
      </c>
      <c r="G5" s="20">
        <v>201727</v>
      </c>
      <c r="H5" s="20">
        <v>164857</v>
      </c>
      <c r="I5" s="20">
        <v>155216</v>
      </c>
      <c r="J5" s="20">
        <v>195693</v>
      </c>
      <c r="K5" s="20">
        <v>184342</v>
      </c>
      <c r="L5" s="20">
        <v>138564</v>
      </c>
      <c r="M5" s="20">
        <v>104317</v>
      </c>
      <c r="N5" s="20">
        <v>96233</v>
      </c>
      <c r="P5" s="61"/>
    </row>
    <row r="6" spans="3:14" ht="17.25" customHeight="1">
      <c r="C6" s="18"/>
      <c r="D6" s="66"/>
      <c r="E6" s="40">
        <v>87.8</v>
      </c>
      <c r="F6" s="40">
        <v>84.6</v>
      </c>
      <c r="G6" s="40">
        <v>68.2</v>
      </c>
      <c r="H6" s="40">
        <v>67</v>
      </c>
      <c r="I6" s="40">
        <v>81.2</v>
      </c>
      <c r="J6" s="40">
        <v>83.7</v>
      </c>
      <c r="K6" s="40">
        <v>85.1</v>
      </c>
      <c r="L6" s="40">
        <v>81.5</v>
      </c>
      <c r="M6" s="40">
        <v>78</v>
      </c>
      <c r="N6" s="40">
        <v>74</v>
      </c>
    </row>
    <row r="7" spans="3:14" ht="17.25" customHeight="1">
      <c r="C7" s="15"/>
      <c r="D7" s="67" t="s">
        <v>81</v>
      </c>
      <c r="E7" s="17">
        <v>216150</v>
      </c>
      <c r="F7" s="17">
        <v>216454</v>
      </c>
      <c r="G7" s="17">
        <v>155754</v>
      </c>
      <c r="H7" s="17">
        <v>134111</v>
      </c>
      <c r="I7" s="17">
        <v>132383</v>
      </c>
      <c r="J7" s="17">
        <v>184730</v>
      </c>
      <c r="K7" s="17">
        <v>176109</v>
      </c>
      <c r="L7" s="17">
        <v>135883</v>
      </c>
      <c r="M7" s="17">
        <v>102869</v>
      </c>
      <c r="N7" s="17">
        <v>94303</v>
      </c>
    </row>
    <row r="8" spans="3:14" ht="17.25" customHeight="1">
      <c r="C8" s="15"/>
      <c r="D8" s="67"/>
      <c r="E8" s="41">
        <v>71.4</v>
      </c>
      <c r="F8" s="41">
        <v>68.7</v>
      </c>
      <c r="G8" s="41">
        <v>52.6</v>
      </c>
      <c r="H8" s="41">
        <v>54.5</v>
      </c>
      <c r="I8" s="41">
        <v>69.3</v>
      </c>
      <c r="J8" s="41">
        <v>79</v>
      </c>
      <c r="K8" s="41">
        <v>81.3</v>
      </c>
      <c r="L8" s="41">
        <v>79.9</v>
      </c>
      <c r="M8" s="41">
        <v>76.9</v>
      </c>
      <c r="N8" s="41">
        <v>72.5</v>
      </c>
    </row>
    <row r="9" spans="3:14" ht="17.25" customHeight="1">
      <c r="C9" s="18"/>
      <c r="D9" s="66" t="s">
        <v>82</v>
      </c>
      <c r="E9" s="20">
        <v>36372</v>
      </c>
      <c r="F9" s="20">
        <v>30490</v>
      </c>
      <c r="G9" s="20">
        <v>23836</v>
      </c>
      <c r="H9" s="20">
        <v>12592</v>
      </c>
      <c r="I9" s="20">
        <v>6200</v>
      </c>
      <c r="J9" s="20">
        <v>7735</v>
      </c>
      <c r="K9" s="20">
        <v>6122</v>
      </c>
      <c r="L9" s="20">
        <v>1659</v>
      </c>
      <c r="M9" s="20">
        <v>1023</v>
      </c>
      <c r="N9" s="20">
        <v>538</v>
      </c>
    </row>
    <row r="10" spans="3:14" ht="17.25" customHeight="1">
      <c r="C10" s="18"/>
      <c r="D10" s="66"/>
      <c r="E10" s="40">
        <v>12</v>
      </c>
      <c r="F10" s="40">
        <v>9.7</v>
      </c>
      <c r="G10" s="40">
        <v>8.1</v>
      </c>
      <c r="H10" s="40">
        <v>5.1</v>
      </c>
      <c r="I10" s="40">
        <v>3.2</v>
      </c>
      <c r="J10" s="40">
        <v>3.3</v>
      </c>
      <c r="K10" s="40">
        <v>2.8</v>
      </c>
      <c r="L10" s="40">
        <v>1</v>
      </c>
      <c r="M10" s="40">
        <v>0.8</v>
      </c>
      <c r="N10" s="40">
        <v>0.4</v>
      </c>
    </row>
    <row r="11" spans="3:14" ht="17.25" customHeight="1">
      <c r="C11" s="15"/>
      <c r="D11" s="68" t="s">
        <v>88</v>
      </c>
      <c r="E11" s="17">
        <v>6879</v>
      </c>
      <c r="F11" s="17">
        <v>8822</v>
      </c>
      <c r="G11" s="17">
        <v>8505</v>
      </c>
      <c r="H11" s="17">
        <v>9290</v>
      </c>
      <c r="I11" s="17">
        <v>3541</v>
      </c>
      <c r="J11" s="17">
        <v>2635</v>
      </c>
      <c r="K11" s="17">
        <v>1870</v>
      </c>
      <c r="L11" s="17">
        <v>1022</v>
      </c>
      <c r="M11" s="17">
        <v>424</v>
      </c>
      <c r="N11" s="17">
        <v>1391</v>
      </c>
    </row>
    <row r="12" spans="3:14" ht="17.25" customHeight="1">
      <c r="C12" s="15"/>
      <c r="D12" s="67"/>
      <c r="E12" s="41">
        <v>2.3</v>
      </c>
      <c r="F12" s="41">
        <v>2.8</v>
      </c>
      <c r="G12" s="41">
        <v>2.9</v>
      </c>
      <c r="H12" s="41">
        <v>3.8</v>
      </c>
      <c r="I12" s="41">
        <v>1.9</v>
      </c>
      <c r="J12" s="41">
        <v>1.1</v>
      </c>
      <c r="K12" s="41">
        <v>0.9</v>
      </c>
      <c r="L12" s="41">
        <v>0.6</v>
      </c>
      <c r="M12" s="41">
        <v>0.3</v>
      </c>
      <c r="N12" s="41">
        <v>1.1</v>
      </c>
    </row>
    <row r="13" spans="3:14" ht="17.25" customHeight="1">
      <c r="C13" s="18"/>
      <c r="D13" s="65" t="s">
        <v>89</v>
      </c>
      <c r="E13" s="20">
        <v>6312</v>
      </c>
      <c r="F13" s="20">
        <v>10765</v>
      </c>
      <c r="G13" s="20">
        <v>13630</v>
      </c>
      <c r="H13" s="20">
        <v>8862</v>
      </c>
      <c r="I13" s="20">
        <v>13090</v>
      </c>
      <c r="J13" s="20">
        <v>591</v>
      </c>
      <c r="K13" s="20">
        <v>239</v>
      </c>
      <c r="L13" s="20"/>
      <c r="M13" s="20"/>
      <c r="N13" s="20"/>
    </row>
    <row r="14" spans="3:14" ht="17.25" customHeight="1">
      <c r="C14" s="18"/>
      <c r="D14" s="66"/>
      <c r="E14" s="40">
        <v>2.1</v>
      </c>
      <c r="F14" s="40">
        <v>3.4</v>
      </c>
      <c r="G14" s="40">
        <v>4.6</v>
      </c>
      <c r="H14" s="40">
        <v>3.6</v>
      </c>
      <c r="I14" s="40">
        <v>6.8</v>
      </c>
      <c r="J14" s="40">
        <v>0.3</v>
      </c>
      <c r="K14" s="40">
        <v>0.1</v>
      </c>
      <c r="L14" s="40"/>
      <c r="M14" s="40"/>
      <c r="N14" s="40"/>
    </row>
    <row r="15" spans="3:14" ht="17.25" customHeight="1">
      <c r="C15" s="15"/>
      <c r="D15" s="67" t="s">
        <v>84</v>
      </c>
      <c r="E15" s="17">
        <v>37063</v>
      </c>
      <c r="F15" s="17">
        <v>48380</v>
      </c>
      <c r="G15" s="17">
        <v>94196</v>
      </c>
      <c r="H15" s="17">
        <v>81290</v>
      </c>
      <c r="I15" s="17">
        <v>35865</v>
      </c>
      <c r="J15" s="17">
        <v>38109</v>
      </c>
      <c r="K15" s="17">
        <v>32211</v>
      </c>
      <c r="L15" s="17">
        <v>31477</v>
      </c>
      <c r="M15" s="17">
        <v>29521</v>
      </c>
      <c r="N15" s="17">
        <v>33897</v>
      </c>
    </row>
    <row r="16" spans="3:14" ht="17.25" customHeight="1">
      <c r="C16" s="15"/>
      <c r="D16" s="67"/>
      <c r="E16" s="41">
        <v>12.2</v>
      </c>
      <c r="F16" s="41">
        <v>15.4</v>
      </c>
      <c r="G16" s="41">
        <v>31.8</v>
      </c>
      <c r="H16" s="41">
        <v>33</v>
      </c>
      <c r="I16" s="41">
        <v>18.8</v>
      </c>
      <c r="J16" s="41">
        <v>16.3</v>
      </c>
      <c r="K16" s="41">
        <v>14.9</v>
      </c>
      <c r="L16" s="41">
        <v>18.5</v>
      </c>
      <c r="M16" s="41">
        <v>22</v>
      </c>
      <c r="N16" s="41">
        <v>26</v>
      </c>
    </row>
    <row r="17" spans="3:14" ht="17.25" customHeight="1">
      <c r="C17" s="18"/>
      <c r="D17" s="66" t="s">
        <v>85</v>
      </c>
      <c r="E17" s="20">
        <v>302777</v>
      </c>
      <c r="F17" s="20">
        <v>314911</v>
      </c>
      <c r="G17" s="20">
        <v>295923</v>
      </c>
      <c r="H17" s="20">
        <v>246147</v>
      </c>
      <c r="I17" s="20">
        <v>191082</v>
      </c>
      <c r="J17" s="20">
        <v>233802</v>
      </c>
      <c r="K17" s="20">
        <v>216553</v>
      </c>
      <c r="L17" s="20">
        <v>170041</v>
      </c>
      <c r="M17" s="20">
        <v>133838</v>
      </c>
      <c r="N17" s="20">
        <v>130130</v>
      </c>
    </row>
    <row r="18" spans="3:14" ht="18" customHeight="1">
      <c r="C18" s="18"/>
      <c r="D18" s="66"/>
      <c r="E18" s="40">
        <v>100</v>
      </c>
      <c r="F18" s="40">
        <v>100</v>
      </c>
      <c r="G18" s="40">
        <v>100</v>
      </c>
      <c r="H18" s="40">
        <v>100</v>
      </c>
      <c r="I18" s="40">
        <v>100</v>
      </c>
      <c r="J18" s="40">
        <v>100</v>
      </c>
      <c r="K18" s="40">
        <v>100</v>
      </c>
      <c r="L18" s="40">
        <v>100</v>
      </c>
      <c r="M18" s="40">
        <v>100</v>
      </c>
      <c r="N18" s="40">
        <v>100</v>
      </c>
    </row>
    <row r="19" spans="2:13" ht="18" customHeight="1">
      <c r="B19" s="15"/>
      <c r="C19" s="23"/>
      <c r="D19" s="32"/>
      <c r="E19" s="32"/>
      <c r="F19" s="32"/>
      <c r="G19" s="32"/>
      <c r="H19" s="32"/>
      <c r="I19" s="32"/>
      <c r="J19" s="32"/>
      <c r="K19" s="32"/>
      <c r="L19" s="32"/>
      <c r="M19" s="32"/>
    </row>
    <row r="20" spans="2:26" ht="47.25" customHeight="1">
      <c r="B20" s="15"/>
      <c r="C20" s="23"/>
      <c r="D20" s="69" t="s">
        <v>94</v>
      </c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</row>
    <row r="21" ht="18" customHeight="1"/>
    <row r="25" ht="15"/>
    <row r="26" ht="15"/>
    <row r="28" ht="15"/>
    <row r="38" ht="24" customHeight="1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110" ht="15.75" thickBot="1"/>
    <row r="111" spans="2:5" s="10" customFormat="1" ht="18" customHeight="1" thickBot="1">
      <c r="B111" s="63"/>
      <c r="C111" s="63"/>
      <c r="D111" s="12" t="str">
        <f>M4</f>
        <v>2017/3</v>
      </c>
      <c r="E111" s="12" t="str">
        <f>N4</f>
        <v>2018/3</v>
      </c>
    </row>
    <row r="112" spans="2:5" ht="17.25" customHeight="1">
      <c r="B112" s="36" t="s">
        <v>90</v>
      </c>
      <c r="C112" s="27"/>
      <c r="D112" s="20">
        <f>M7</f>
        <v>102869</v>
      </c>
      <c r="E112" s="20">
        <f>N7</f>
        <v>94303</v>
      </c>
    </row>
    <row r="113" spans="2:5" ht="17.25" customHeight="1">
      <c r="B113" s="15" t="s">
        <v>82</v>
      </c>
      <c r="D113" s="17">
        <f>M9</f>
        <v>1023</v>
      </c>
      <c r="E113" s="17">
        <f>N9</f>
        <v>538</v>
      </c>
    </row>
    <row r="114" spans="2:5" ht="17.25" customHeight="1">
      <c r="B114" s="36" t="s">
        <v>87</v>
      </c>
      <c r="C114" s="27"/>
      <c r="D114" s="20">
        <f>M11+M13</f>
        <v>424</v>
      </c>
      <c r="E114" s="20">
        <f>N11</f>
        <v>1391</v>
      </c>
    </row>
    <row r="115" spans="2:5" ht="17.25" customHeight="1">
      <c r="B115" s="15" t="s">
        <v>83</v>
      </c>
      <c r="D115" s="17"/>
      <c r="E115" s="17"/>
    </row>
    <row r="116" spans="2:5" ht="17.25" customHeight="1">
      <c r="B116" s="18" t="s">
        <v>84</v>
      </c>
      <c r="C116" s="27"/>
      <c r="D116" s="20">
        <f>M15</f>
        <v>29521</v>
      </c>
      <c r="E116" s="20">
        <f>N15</f>
        <v>33897</v>
      </c>
    </row>
  </sheetData>
  <mergeCells count="9">
    <mergeCell ref="B111:C111"/>
    <mergeCell ref="D5:D6"/>
    <mergeCell ref="D7:D8"/>
    <mergeCell ref="D9:D10"/>
    <mergeCell ref="D11:D12"/>
    <mergeCell ref="D13:D14"/>
    <mergeCell ref="D15:D16"/>
    <mergeCell ref="D17:D18"/>
    <mergeCell ref="D20:Z20"/>
  </mergeCells>
  <printOptions/>
  <pageMargins left="0.1968503937007874" right="0.1968503937007874" top="0.5905511811023623" bottom="0.5905511811023623" header="0.5118110236220472" footer="0.5118110236220472"/>
  <pageSetup horizontalDpi="300" verticalDpi="300" orientation="landscape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34"/>
  <sheetViews>
    <sheetView zoomScale="85" zoomScaleNormal="85" workbookViewId="0" topLeftCell="A1">
      <pane xSplit="3" ySplit="4" topLeftCell="D5" activePane="bottomRight" state="frozen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.625" style="5" customWidth="1"/>
    <col min="2" max="2" width="4.125" style="5" customWidth="1"/>
    <col min="3" max="3" width="37.375" style="5" customWidth="1"/>
    <col min="4" max="13" width="10.00390625" style="5" customWidth="1"/>
    <col min="14" max="16384" width="9.00390625" style="5" customWidth="1"/>
  </cols>
  <sheetData>
    <row r="1" ht="13.5" customHeight="1">
      <c r="A1" s="4"/>
    </row>
    <row r="2" spans="1:5" ht="18.75">
      <c r="A2" s="37" t="s">
        <v>9</v>
      </c>
      <c r="E2" s="6"/>
    </row>
    <row r="3" spans="2:13" ht="15.75" thickBo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13" s="10" customFormat="1" ht="22.5" customHeight="1" thickBot="1">
      <c r="B4" s="63"/>
      <c r="C4" s="63"/>
      <c r="D4" s="11" t="s">
        <v>15</v>
      </c>
      <c r="E4" s="11" t="s">
        <v>16</v>
      </c>
      <c r="F4" s="12" t="s">
        <v>17</v>
      </c>
      <c r="G4" s="12" t="s">
        <v>18</v>
      </c>
      <c r="H4" s="12" t="s">
        <v>73</v>
      </c>
      <c r="I4" s="12" t="s">
        <v>75</v>
      </c>
      <c r="J4" s="12" t="s">
        <v>76</v>
      </c>
      <c r="K4" s="12" t="s">
        <v>78</v>
      </c>
      <c r="L4" s="12" t="s">
        <v>92</v>
      </c>
      <c r="M4" s="12" t="s">
        <v>109</v>
      </c>
    </row>
    <row r="5" spans="1:13" s="10" customFormat="1" ht="18" customHeight="1">
      <c r="A5" s="28"/>
      <c r="B5" s="3" t="s">
        <v>35</v>
      </c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4" ht="18" customHeight="1">
      <c r="A6" s="6"/>
      <c r="C6" s="16" t="s">
        <v>116</v>
      </c>
      <c r="D6" s="21">
        <v>14.69</v>
      </c>
      <c r="E6" s="21">
        <v>18.25</v>
      </c>
      <c r="F6" s="21">
        <v>13.62</v>
      </c>
      <c r="G6" s="21">
        <f>37368*100/'主要財務データ'!G6</f>
        <v>15.181172226352546</v>
      </c>
      <c r="H6" s="21">
        <f>27632*100/'主要財務データ'!H6</f>
        <v>14.460807402057755</v>
      </c>
      <c r="I6" s="21">
        <f>32149*100/'主要財務データ'!I6</f>
        <v>13.750523947613793</v>
      </c>
      <c r="J6" s="21">
        <f>36790*100/'主要財務データ'!J6</f>
        <v>16.988912644941422</v>
      </c>
      <c r="K6" s="21">
        <f>25370*100/'主要財務データ'!K6</f>
        <v>14.91993107544651</v>
      </c>
      <c r="L6" s="21">
        <f>19043*100/'主要財務データ'!L6</f>
        <v>14.22839552294565</v>
      </c>
      <c r="M6" s="21">
        <f>8600/'主要財務データ'!M6*100</f>
        <v>6.6087758395450695</v>
      </c>
      <c r="N6" s="56"/>
    </row>
    <row r="7" spans="1:13" ht="18" customHeight="1">
      <c r="A7" s="6"/>
      <c r="B7" s="18"/>
      <c r="C7" s="19" t="s">
        <v>36</v>
      </c>
      <c r="D7" s="22">
        <f>'主要財務データ'!D7*100/'主要財務データ'!D6</f>
        <v>0.4653589935827358</v>
      </c>
      <c r="E7" s="22">
        <f>'主要財務データ'!E7*100/'主要財務データ'!E6</f>
        <v>3.5400478230357146</v>
      </c>
      <c r="F7" s="22">
        <f>'主要財務データ'!F7*100/'主要財務データ'!F6</f>
        <v>0.26087867452006097</v>
      </c>
      <c r="G7" s="22">
        <f>'主要財務データ'!G7*100/'主要財務データ'!G6</f>
        <v>-0.04265743640995015</v>
      </c>
      <c r="H7" s="22">
        <f>'主要財務データ'!H7*100/'主要財務データ'!H6</f>
        <v>-3.4372677698579666</v>
      </c>
      <c r="I7" s="22">
        <f>'主要財務データ'!I7*100/'主要財務データ'!I6</f>
        <v>-2.5966416027236723</v>
      </c>
      <c r="J7" s="22">
        <f>'主要財務データ'!J7*100/'主要財務データ'!J6</f>
        <v>-0.30431349369438426</v>
      </c>
      <c r="K7" s="22">
        <f>'主要財務データ'!K7*100/'主要財務データ'!K6</f>
        <v>-6.197916972965344</v>
      </c>
      <c r="L7" s="22">
        <f>'主要財務データ'!L7*100/'主要財務データ'!L6</f>
        <v>-5.0620899893901585</v>
      </c>
      <c r="M7" s="22">
        <f>'主要財務データ'!M7*100/'主要財務データ'!$M$6</f>
        <v>-8.364712210866058</v>
      </c>
    </row>
    <row r="8" spans="1:13" ht="18" customHeight="1">
      <c r="A8" s="6"/>
      <c r="B8" s="15"/>
      <c r="C8" s="16" t="s">
        <v>37</v>
      </c>
      <c r="D8" s="21">
        <f>'主要財務データ'!D8*100/'主要財務データ'!D6</f>
        <v>0.40491847135020165</v>
      </c>
      <c r="E8" s="21">
        <f>'主要財務データ'!E8*100/'主要財務データ'!E6</f>
        <v>3.7102546433754298</v>
      </c>
      <c r="F8" s="21">
        <f>'主要財務データ'!F8*100/'主要財務データ'!F6</f>
        <v>0.4359242100140915</v>
      </c>
      <c r="G8" s="21">
        <f>'主要財務データ'!G8*100/'主要財務データ'!G6</f>
        <v>-0.18566141370806877</v>
      </c>
      <c r="H8" s="21">
        <f>'主要財務データ'!H8*100/'主要財務データ'!H6</f>
        <v>-0.8797270281868517</v>
      </c>
      <c r="I8" s="21">
        <f>'主要財務データ'!I8*100/'主要財務データ'!I6</f>
        <v>-1.243787478293599</v>
      </c>
      <c r="J8" s="21">
        <f>'主要財務データ'!J8*100/'主要財務データ'!J6</f>
        <v>0.27706843128472014</v>
      </c>
      <c r="K8" s="21">
        <f>'主要財務データ'!K8*100/'主要財務データ'!K6</f>
        <v>-8.029240006821885</v>
      </c>
      <c r="L8" s="21">
        <f>'主要財務データ'!L8*100/'主要財務データ'!L6</f>
        <v>-5.772650517790164</v>
      </c>
      <c r="M8" s="21">
        <f>'主要財務データ'!M8*100/'主要財務データ'!$M$6</f>
        <v>-9.151617613156075</v>
      </c>
    </row>
    <row r="9" spans="1:13" ht="18" customHeight="1">
      <c r="A9" s="6"/>
      <c r="B9" s="15"/>
      <c r="C9" s="6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3" ht="18" customHeight="1">
      <c r="A10" s="6"/>
      <c r="B10" s="3" t="s">
        <v>38</v>
      </c>
      <c r="C10" s="24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3:14" ht="18" customHeight="1">
      <c r="C11" s="16" t="s">
        <v>39</v>
      </c>
      <c r="D11" s="21">
        <v>67.61</v>
      </c>
      <c r="E11" s="21">
        <v>69.58</v>
      </c>
      <c r="F11" s="21">
        <v>67.09</v>
      </c>
      <c r="G11" s="21">
        <v>69.15</v>
      </c>
      <c r="H11" s="21">
        <v>60.74</v>
      </c>
      <c r="I11" s="21">
        <v>62.84</v>
      </c>
      <c r="J11" s="21">
        <v>64.59</v>
      </c>
      <c r="K11" s="21">
        <v>54.04</v>
      </c>
      <c r="L11" s="21">
        <v>70.39</v>
      </c>
      <c r="M11" s="21">
        <f>'主要財務データ'!M13/'主要財務データ'!M12*100</f>
        <v>63.1605830322661</v>
      </c>
      <c r="N11" s="56"/>
    </row>
    <row r="12" spans="1:14" ht="18" customHeight="1">
      <c r="A12" s="57"/>
      <c r="B12" s="18"/>
      <c r="C12" s="19" t="s">
        <v>40</v>
      </c>
      <c r="D12" s="22">
        <v>271.12</v>
      </c>
      <c r="E12" s="22">
        <v>297.39</v>
      </c>
      <c r="F12" s="22">
        <v>269.53</v>
      </c>
      <c r="G12" s="22">
        <f>145689*100/50685</f>
        <v>287.44007102693104</v>
      </c>
      <c r="H12" s="22">
        <f>164485*100/71269</f>
        <v>230.7945951255104</v>
      </c>
      <c r="I12" s="22">
        <f>143429*100/56021</f>
        <v>256.0272040841827</v>
      </c>
      <c r="J12" s="22">
        <f>153982*100/55248</f>
        <v>278.7105415580655</v>
      </c>
      <c r="K12" s="58">
        <f>123214*100/59823</f>
        <v>205.96426123731675</v>
      </c>
      <c r="L12" s="58">
        <f>85503*100/29575</f>
        <v>289.10566356720204</v>
      </c>
      <c r="M12" s="58">
        <f>67779/26842*100</f>
        <v>252.51099023917743</v>
      </c>
      <c r="N12" s="56"/>
    </row>
    <row r="13" spans="1:14" ht="18" customHeight="1">
      <c r="A13" s="6"/>
      <c r="B13" s="15"/>
      <c r="C13" s="39" t="s">
        <v>67</v>
      </c>
      <c r="D13" s="42" t="s">
        <v>68</v>
      </c>
      <c r="E13" s="33">
        <v>43.65</v>
      </c>
      <c r="F13" s="42" t="s">
        <v>68</v>
      </c>
      <c r="G13" s="33">
        <v>130.54</v>
      </c>
      <c r="H13" s="42" t="s">
        <v>68</v>
      </c>
      <c r="I13" s="42" t="s">
        <v>68</v>
      </c>
      <c r="J13" s="33">
        <v>89.6</v>
      </c>
      <c r="K13" s="42" t="s">
        <v>68</v>
      </c>
      <c r="L13" s="42" t="s">
        <v>68</v>
      </c>
      <c r="M13" s="42" t="s">
        <v>114</v>
      </c>
      <c r="N13" s="56"/>
    </row>
    <row r="14" spans="1:10" ht="27" customHeight="1">
      <c r="A14" s="6"/>
      <c r="B14" s="1" t="s">
        <v>71</v>
      </c>
      <c r="C14" s="29"/>
      <c r="D14" s="29"/>
      <c r="E14" s="29"/>
      <c r="F14" s="29"/>
      <c r="G14" s="29"/>
      <c r="H14" s="29"/>
      <c r="I14" s="29"/>
      <c r="J14" s="29"/>
    </row>
    <row r="15" spans="1:13" ht="18" customHeight="1">
      <c r="A15" s="6"/>
      <c r="B15" s="3" t="s">
        <v>41</v>
      </c>
      <c r="C15" s="24"/>
      <c r="D15" s="30"/>
      <c r="E15" s="30"/>
      <c r="F15" s="22"/>
      <c r="G15" s="30"/>
      <c r="H15" s="30"/>
      <c r="I15" s="30"/>
      <c r="J15" s="30"/>
      <c r="K15" s="30"/>
      <c r="L15" s="30"/>
      <c r="M15" s="30"/>
    </row>
    <row r="16" spans="1:16" ht="18" customHeight="1">
      <c r="A16" s="57"/>
      <c r="C16" s="39" t="s">
        <v>69</v>
      </c>
      <c r="D16" s="21">
        <v>1.43</v>
      </c>
      <c r="E16" s="21">
        <v>1.56</v>
      </c>
      <c r="F16" s="21">
        <v>1.49</v>
      </c>
      <c r="G16" s="21">
        <v>1.33</v>
      </c>
      <c r="H16" s="21">
        <v>1.03</v>
      </c>
      <c r="I16" s="21">
        <v>1.25</v>
      </c>
      <c r="J16" s="21">
        <v>1.17</v>
      </c>
      <c r="K16" s="21">
        <f>'主要財務データ'!K6/(('主要財務データ'!K12+'主要財務データ'!J12)/2)</f>
        <v>0.9912239538550772</v>
      </c>
      <c r="L16" s="21">
        <f>'主要財務データ'!L6/(('主要財務データ'!L12+'主要財務データ'!K12)/2)</f>
        <v>1.0182595596402866</v>
      </c>
      <c r="M16" s="21">
        <f>'主要財務データ'!$M$6/(('主要財務データ'!M12+'主要財務データ'!L12)/2)</f>
        <v>1.3773649810801514</v>
      </c>
      <c r="N16" s="56"/>
      <c r="P16" s="56" t="s">
        <v>115</v>
      </c>
    </row>
    <row r="17" spans="2:14" ht="18" customHeight="1">
      <c r="B17" s="18"/>
      <c r="C17" s="43" t="s">
        <v>74</v>
      </c>
      <c r="D17" s="22">
        <v>5.34</v>
      </c>
      <c r="E17" s="22">
        <v>8.62</v>
      </c>
      <c r="F17" s="22">
        <v>8.22</v>
      </c>
      <c r="G17" s="22">
        <f>'主要財務データ'!G6/((30917+35089)/2)</f>
        <v>7.4583219707299335</v>
      </c>
      <c r="H17" s="22">
        <f>'主要財務データ'!H6/((29721+30917)/2)</f>
        <v>6.302384643292984</v>
      </c>
      <c r="I17" s="22">
        <f>'主要財務データ'!I6/((37300+29721)/2)</f>
        <v>6.976977365303412</v>
      </c>
      <c r="J17" s="22">
        <f>'主要財務データ'!J6/((34920+37300)/2)</f>
        <v>5.99703683190252</v>
      </c>
      <c r="K17" s="22">
        <f>'主要財務データ'!K6/((30976+34920)/2)</f>
        <v>5.160889887094816</v>
      </c>
      <c r="L17" s="22">
        <f>'主要財務データ'!L6/((23181+30976)/2)</f>
        <v>4.942592831951548</v>
      </c>
      <c r="M17" s="22">
        <f>'主要財務データ'!$M$6/((23181+12491)/2)</f>
        <v>7.295918367346939</v>
      </c>
      <c r="N17" s="56"/>
    </row>
    <row r="18" spans="1:14" ht="18" customHeight="1">
      <c r="A18" s="57"/>
      <c r="B18" s="15"/>
      <c r="C18" s="16" t="s">
        <v>42</v>
      </c>
      <c r="D18" s="21">
        <v>18.46</v>
      </c>
      <c r="E18" s="21">
        <v>19.88</v>
      </c>
      <c r="F18" s="21">
        <v>18.53</v>
      </c>
      <c r="G18" s="21">
        <f>'主要財務データ'!G6/((14785+16290)/2)</f>
        <v>15.84212389380531</v>
      </c>
      <c r="H18" s="21">
        <f>'主要財務データ'!H6/((16675+14785)/2)</f>
        <v>12.147616020343293</v>
      </c>
      <c r="I18" s="21">
        <f>'主要財務データ'!I6/((21905+16675)/2)</f>
        <v>12.120373250388802</v>
      </c>
      <c r="J18" s="21">
        <f>'主要財務データ'!J6/((21306+21905)/2)</f>
        <v>10.02304968642244</v>
      </c>
      <c r="K18" s="21">
        <f>'主要財務データ'!K6/((18203+21306)/2)</f>
        <v>8.60770963577919</v>
      </c>
      <c r="L18" s="21">
        <f>'主要財務データ'!L6/((12963+18203)/2)</f>
        <v>8.588718475261503</v>
      </c>
      <c r="M18" s="21">
        <f>'主要財務データ'!$M$6/((12963+8193)/2)</f>
        <v>12.301947438079033</v>
      </c>
      <c r="N18" s="56"/>
    </row>
    <row r="19" spans="1:13" ht="26.25" customHeight="1">
      <c r="A19" s="6"/>
      <c r="B19" s="1" t="s">
        <v>10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ht="18" customHeight="1">
      <c r="A20" s="6"/>
      <c r="B20" s="3" t="s">
        <v>43</v>
      </c>
      <c r="C20" s="24"/>
      <c r="D20" s="22"/>
      <c r="E20" s="22"/>
      <c r="F20" s="22"/>
      <c r="G20" s="22"/>
      <c r="H20" s="22"/>
      <c r="I20" s="22"/>
      <c r="J20" s="22"/>
      <c r="K20" s="22"/>
      <c r="L20" s="22"/>
      <c r="M20" s="22"/>
    </row>
    <row r="21" spans="1:14" ht="18" customHeight="1">
      <c r="A21" s="57"/>
      <c r="C21" s="16" t="s">
        <v>44</v>
      </c>
      <c r="D21" s="17">
        <v>116902</v>
      </c>
      <c r="E21" s="17">
        <v>123349</v>
      </c>
      <c r="F21" s="17">
        <v>103433.41488989865</v>
      </c>
      <c r="G21" s="17">
        <f>'主要財務データ'!G6*1000/G23</f>
        <v>61690.97744360902</v>
      </c>
      <c r="H21" s="17">
        <f>'主要財務データ'!H6*1000/H23</f>
        <v>40008.79396984925</v>
      </c>
      <c r="I21" s="17">
        <f>'主要財務データ'!I6*1000/I23</f>
        <v>45735.91549295775</v>
      </c>
      <c r="J21" s="17">
        <f>'主要財務データ'!J6*1000/J23</f>
        <v>60086.84794672586</v>
      </c>
      <c r="K21" s="17">
        <f>'主要財務データ'!K6*1000/K23</f>
        <v>51248.04098854732</v>
      </c>
      <c r="L21" s="17">
        <f>'主要財務データ'!L6*1000/L23</f>
        <v>40717.37146334043</v>
      </c>
      <c r="M21" s="17">
        <f>'主要財務データ'!$M$6/M23*1000</f>
        <v>54040.6976744186</v>
      </c>
      <c r="N21" s="56"/>
    </row>
    <row r="22" spans="2:13" ht="18" customHeight="1">
      <c r="B22" s="18"/>
      <c r="C22" s="19" t="s">
        <v>45</v>
      </c>
      <c r="D22" s="20">
        <v>544</v>
      </c>
      <c r="E22" s="20">
        <v>4366</v>
      </c>
      <c r="F22" s="20">
        <v>269</v>
      </c>
      <c r="G22" s="20">
        <f>'主要財務データ'!G7*1000/G23</f>
        <v>-26.31578947368421</v>
      </c>
      <c r="H22" s="20">
        <f>'主要財務データ'!H7*1000/H23</f>
        <v>-1375.209380234506</v>
      </c>
      <c r="I22" s="20">
        <f>'主要財務データ'!I7*1000/I23</f>
        <v>-1187.5978090766823</v>
      </c>
      <c r="J22" s="20">
        <f>'主要財務データ'!J7*1000/J23</f>
        <v>-182.85238623751388</v>
      </c>
      <c r="K22" s="20">
        <f>'主要財務データ'!K7*1000/K23</f>
        <v>-3176.3110307414104</v>
      </c>
      <c r="L22" s="20">
        <f>'主要財務データ'!L7*1000/L23</f>
        <v>-2061.149984788561</v>
      </c>
      <c r="M22" s="20">
        <f>'主要財務データ'!$M$7/M23*1000</f>
        <v>-4520.3488372093025</v>
      </c>
    </row>
    <row r="23" spans="1:13" ht="18" customHeight="1">
      <c r="A23" s="57"/>
      <c r="B23" s="15"/>
      <c r="C23" s="16" t="s">
        <v>46</v>
      </c>
      <c r="D23" s="17">
        <v>2590</v>
      </c>
      <c r="E23" s="17">
        <v>2553</v>
      </c>
      <c r="F23" s="17">
        <v>2861</v>
      </c>
      <c r="G23" s="17">
        <v>3990</v>
      </c>
      <c r="H23" s="17">
        <v>4776</v>
      </c>
      <c r="I23" s="17">
        <v>5112</v>
      </c>
      <c r="J23" s="17">
        <v>3604</v>
      </c>
      <c r="K23" s="17">
        <v>3318</v>
      </c>
      <c r="L23" s="17">
        <v>3287</v>
      </c>
      <c r="M23" s="17">
        <v>2408</v>
      </c>
    </row>
    <row r="24" spans="1:13" ht="26.25" customHeight="1">
      <c r="A24" s="6"/>
      <c r="B24" s="1" t="s">
        <v>47</v>
      </c>
      <c r="C24" s="6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ht="18" customHeight="1">
      <c r="A25" s="6"/>
      <c r="B25" s="3" t="s">
        <v>48</v>
      </c>
      <c r="C25" s="24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1:14" ht="18" customHeight="1">
      <c r="A26" s="57"/>
      <c r="C26" s="39" t="s">
        <v>70</v>
      </c>
      <c r="D26" s="17">
        <v>-11523</v>
      </c>
      <c r="E26" s="17">
        <v>926</v>
      </c>
      <c r="F26" s="17">
        <v>-1095</v>
      </c>
      <c r="G26" s="17">
        <v>9981</v>
      </c>
      <c r="H26" s="17">
        <v>4841</v>
      </c>
      <c r="I26" s="17">
        <v>-3981</v>
      </c>
      <c r="J26" s="17">
        <v>-463</v>
      </c>
      <c r="K26" s="17">
        <f>-7549+11805</f>
        <v>4256</v>
      </c>
      <c r="L26" s="17">
        <f>-13329+13266</f>
        <v>-63</v>
      </c>
      <c r="M26" s="17">
        <f>-5369-2174</f>
        <v>-7543</v>
      </c>
      <c r="N26" s="56"/>
    </row>
    <row r="27" spans="2:13" ht="18" customHeight="1">
      <c r="B27" s="18"/>
      <c r="C27" s="19" t="s">
        <v>49</v>
      </c>
      <c r="D27" s="20">
        <v>4929</v>
      </c>
      <c r="E27" s="20">
        <v>5756</v>
      </c>
      <c r="F27" s="20">
        <v>6367</v>
      </c>
      <c r="G27" s="20">
        <v>6547</v>
      </c>
      <c r="H27" s="20">
        <v>5264</v>
      </c>
      <c r="I27" s="20">
        <v>6479</v>
      </c>
      <c r="J27" s="20">
        <v>5855</v>
      </c>
      <c r="K27" s="20">
        <v>4498</v>
      </c>
      <c r="L27" s="20">
        <v>4098</v>
      </c>
      <c r="M27" s="20">
        <v>2258</v>
      </c>
    </row>
    <row r="28" spans="2:13" ht="18" customHeight="1">
      <c r="B28" s="15"/>
      <c r="C28" s="46" t="s">
        <v>50</v>
      </c>
      <c r="D28" s="17">
        <v>5013</v>
      </c>
      <c r="E28" s="17">
        <v>4309</v>
      </c>
      <c r="F28" s="17">
        <v>6061</v>
      </c>
      <c r="G28" s="17">
        <v>3931</v>
      </c>
      <c r="H28" s="17">
        <v>5345</v>
      </c>
      <c r="I28" s="44">
        <v>5094</v>
      </c>
      <c r="J28" s="44">
        <v>3275</v>
      </c>
      <c r="K28" s="44">
        <v>2462</v>
      </c>
      <c r="L28" s="44">
        <v>3070</v>
      </c>
      <c r="M28" s="44">
        <v>2156</v>
      </c>
    </row>
    <row r="29" spans="1:13" ht="26.25" customHeight="1">
      <c r="A29" s="6"/>
      <c r="B29" s="1" t="s">
        <v>72</v>
      </c>
      <c r="C29" s="6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ht="18" customHeight="1">
      <c r="A30" s="6"/>
      <c r="B30" s="3" t="s">
        <v>51</v>
      </c>
      <c r="C30" s="24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1:13" ht="18" customHeight="1">
      <c r="A31" s="57"/>
      <c r="C31" s="16" t="s">
        <v>52</v>
      </c>
      <c r="D31" s="21">
        <v>-509.33</v>
      </c>
      <c r="E31" s="21">
        <v>302.97</v>
      </c>
      <c r="F31" s="21">
        <v>-34.31</v>
      </c>
      <c r="G31" s="21">
        <v>-154.23</v>
      </c>
      <c r="H31" s="21">
        <v>-289.26</v>
      </c>
      <c r="I31" s="21">
        <v>-216.89</v>
      </c>
      <c r="J31" s="21">
        <v>0.92</v>
      </c>
      <c r="K31" s="21">
        <v>-991.81</v>
      </c>
      <c r="L31" s="21">
        <v>-197.7</v>
      </c>
      <c r="M31" s="21">
        <v>-724.21</v>
      </c>
    </row>
    <row r="32" spans="2:13" ht="18" customHeight="1">
      <c r="B32" s="18"/>
      <c r="C32" s="19" t="s">
        <v>53</v>
      </c>
      <c r="D32" s="22">
        <v>3963.72</v>
      </c>
      <c r="E32" s="22">
        <v>4164.86</v>
      </c>
      <c r="F32" s="22">
        <v>3813.57</v>
      </c>
      <c r="G32" s="22">
        <v>3579.54</v>
      </c>
      <c r="H32" s="22">
        <v>3457.56</v>
      </c>
      <c r="I32" s="22">
        <v>3328.58</v>
      </c>
      <c r="J32" s="22">
        <v>3576.14</v>
      </c>
      <c r="K32" s="22">
        <v>2442.28</v>
      </c>
      <c r="L32" s="22">
        <v>2242.38</v>
      </c>
      <c r="M32" s="22">
        <v>1485.96</v>
      </c>
    </row>
    <row r="33" spans="1:13" ht="18" customHeight="1">
      <c r="A33" s="57"/>
      <c r="B33" s="15"/>
      <c r="C33" s="39" t="s">
        <v>93</v>
      </c>
      <c r="D33" s="21">
        <v>-11.85</v>
      </c>
      <c r="E33" s="21">
        <v>7.45</v>
      </c>
      <c r="F33" s="21">
        <f>'主要財務データ'!F9*100/(('主要財務データ'!F13+'主要財務データ'!E13)/2)</f>
        <v>-0.859309244741417</v>
      </c>
      <c r="G33" s="21">
        <f>'主要財務データ'!G9*100/(('主要財務データ'!G13+'主要財務データ'!F13)/2)</f>
        <v>-4.171771357431439</v>
      </c>
      <c r="H33" s="21">
        <f>'主要財務データ'!H9*100/(('主要財務データ'!H13+'主要財務データ'!G13)/2)</f>
        <v>-8.220741357767597</v>
      </c>
      <c r="I33" s="21">
        <f>'主要財務データ'!I9*100/(('主要財務データ'!I13+'主要財務データ'!H13)/2)</f>
        <v>-6.392066926668308</v>
      </c>
      <c r="J33" s="21">
        <f>'主要財務データ'!J9*100/(('主要財務データ'!J13+'主要財務データ'!I13)/2)</f>
        <v>0.026317800171490182</v>
      </c>
      <c r="K33" s="21">
        <f>'主要財務データ'!K9*100/(('主要財務データ'!K13+'主要財務データ'!J13)/2)</f>
        <v>-32.9586738222088</v>
      </c>
      <c r="L33" s="21">
        <f>'主要財務データ'!L9*100/(('主要財務データ'!L13+'主要財務データ'!K13)/2)</f>
        <v>-8.439953702255451</v>
      </c>
      <c r="M33" s="21">
        <f>'主要財務データ'!M9*100/(('主要財務データ'!M13+'主要財務データ'!L13)/2)</f>
        <v>-38.84879644041948</v>
      </c>
    </row>
    <row r="34" ht="13.5">
      <c r="D34" s="59"/>
    </row>
  </sheetData>
  <mergeCells count="1">
    <mergeCell ref="B4:C4"/>
  </mergeCells>
  <printOptions/>
  <pageMargins left="0.7874015748031497" right="0.7874015748031497" top="0.3937007874015748" bottom="0.1968503937007874" header="0.5118110236220472" footer="0.5118110236220472"/>
  <pageSetup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ichimiya</dc:creator>
  <cp:keywords/>
  <dc:description/>
  <cp:lastModifiedBy>浅井　俊介</cp:lastModifiedBy>
  <cp:lastPrinted>2018-08-06T05:50:33Z</cp:lastPrinted>
  <dcterms:created xsi:type="dcterms:W3CDTF">2011-05-25T10:34:08Z</dcterms:created>
  <dcterms:modified xsi:type="dcterms:W3CDTF">2018-10-09T06:29:07Z</dcterms:modified>
  <cp:category/>
  <cp:version/>
  <cp:contentType/>
  <cp:contentStatus/>
</cp:coreProperties>
</file>