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3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★IR\FACTBOOK\2019年度\"/>
    </mc:Choice>
  </mc:AlternateContent>
  <bookViews>
    <workbookView xWindow="-90" yWindow="5910" windowWidth="19440" windowHeight="6150" tabRatio="693"/>
  </bookViews>
  <sheets>
    <sheet name="主要財務データ" sheetId="1" r:id="rId1"/>
    <sheet name="主要財務データ【グラフ】" sheetId="4" r:id="rId2"/>
    <sheet name="機器別売上高（連結）" sheetId="2" r:id="rId3"/>
    <sheet name="仕向地別売上高（連結）" sheetId="5" r:id="rId4"/>
    <sheet name="各指標（連結）" sheetId="3" r:id="rId5"/>
  </sheets>
  <definedNames>
    <definedName name="_xlnm.Print_Area" localSheetId="4">'各指標（連結）'!$A$1:$M$33</definedName>
    <definedName name="_xlnm.Print_Area" localSheetId="2">'機器別売上高（連結）'!$A$1:$M$64</definedName>
    <definedName name="_xlnm.Print_Area" localSheetId="3">'仕向地別売上高（連結）'!$A$1:$R$75</definedName>
    <definedName name="_xlnm.Print_Area" localSheetId="0">主要財務データ!$A$1:$M$35</definedName>
    <definedName name="_xlnm.Print_Area" localSheetId="1">主要財務データ【グラフ】!$A$1:$L$80</definedName>
  </definedNames>
  <calcPr calcId="152511"/>
</workbook>
</file>

<file path=xl/calcChain.xml><?xml version="1.0" encoding="utf-8"?>
<calcChain xmlns="http://schemas.openxmlformats.org/spreadsheetml/2006/main">
  <c r="M33" i="3" l="1"/>
  <c r="E33" i="3"/>
  <c r="F33" i="3"/>
  <c r="G33" i="3"/>
  <c r="H33" i="3"/>
  <c r="I33" i="3"/>
  <c r="J33" i="3"/>
  <c r="K33" i="3"/>
  <c r="L33" i="3"/>
  <c r="M26" i="3"/>
  <c r="M22" i="3"/>
  <c r="M21" i="3"/>
  <c r="L21" i="3"/>
  <c r="K22" i="3"/>
  <c r="K21" i="3"/>
  <c r="J22" i="3"/>
  <c r="J21" i="3"/>
  <c r="I22" i="3"/>
  <c r="I21" i="3"/>
  <c r="H22" i="3"/>
  <c r="H21" i="3"/>
  <c r="G22" i="3"/>
  <c r="G21" i="3"/>
  <c r="F22" i="3"/>
  <c r="F21" i="3"/>
  <c r="M18" i="3"/>
  <c r="L18" i="3"/>
  <c r="K18" i="3"/>
  <c r="J18" i="3"/>
  <c r="H18" i="3"/>
  <c r="I18" i="3"/>
  <c r="G18" i="3"/>
  <c r="F18" i="3"/>
  <c r="M17" i="3"/>
  <c r="L17" i="3"/>
  <c r="K17" i="3"/>
  <c r="J17" i="3"/>
  <c r="I17" i="3"/>
  <c r="H17" i="3"/>
  <c r="G17" i="3"/>
  <c r="F17" i="3"/>
  <c r="M16" i="3"/>
  <c r="L16" i="3"/>
  <c r="J16" i="3"/>
  <c r="K16" i="3"/>
  <c r="M12" i="3"/>
  <c r="L12" i="3"/>
  <c r="M11" i="3"/>
  <c r="L11" i="3"/>
  <c r="G8" i="3"/>
  <c r="H8" i="3"/>
  <c r="I8" i="3"/>
  <c r="J8" i="3"/>
  <c r="K8" i="3"/>
  <c r="L8" i="3"/>
  <c r="M8" i="3"/>
  <c r="D8" i="3"/>
  <c r="E8" i="3"/>
  <c r="F8" i="3"/>
  <c r="M7" i="3"/>
  <c r="G7" i="3"/>
  <c r="H7" i="3"/>
  <c r="I7" i="3"/>
  <c r="J7" i="3"/>
  <c r="K7" i="3"/>
  <c r="L7" i="3"/>
  <c r="D7" i="3"/>
  <c r="E7" i="3"/>
  <c r="F7" i="3"/>
  <c r="M6" i="3"/>
  <c r="L6" i="3"/>
  <c r="K6" i="3"/>
  <c r="J6" i="3"/>
  <c r="I6" i="3"/>
  <c r="H6" i="3"/>
  <c r="G6" i="3"/>
  <c r="F6" i="3"/>
  <c r="L26" i="3" l="1"/>
  <c r="K26" i="3"/>
  <c r="J26" i="3"/>
  <c r="L22" i="3"/>
  <c r="K12" i="3"/>
  <c r="J12" i="3"/>
  <c r="I12" i="3"/>
  <c r="H12" i="3"/>
  <c r="G12" i="3"/>
  <c r="F12" i="3"/>
  <c r="E124" i="4" l="1"/>
  <c r="F124" i="4"/>
  <c r="G124" i="4"/>
  <c r="H124" i="4"/>
  <c r="I124" i="4"/>
  <c r="J124" i="4"/>
  <c r="K124" i="4"/>
  <c r="L124" i="4"/>
  <c r="M124" i="4"/>
  <c r="D124" i="4"/>
  <c r="E123" i="4"/>
  <c r="F123" i="4"/>
  <c r="G123" i="4"/>
  <c r="H123" i="4"/>
  <c r="I123" i="4"/>
  <c r="J123" i="4"/>
  <c r="K123" i="4"/>
  <c r="L123" i="4"/>
  <c r="M123" i="4"/>
  <c r="D123" i="4"/>
  <c r="E122" i="4"/>
  <c r="F122" i="4"/>
  <c r="G122" i="4"/>
  <c r="H122" i="4"/>
  <c r="I122" i="4"/>
  <c r="J122" i="4"/>
  <c r="K122" i="4"/>
  <c r="L122" i="4"/>
  <c r="M122" i="4"/>
  <c r="D122" i="4"/>
  <c r="E121" i="4"/>
  <c r="F121" i="4"/>
  <c r="G121" i="4"/>
  <c r="H121" i="4"/>
  <c r="I121" i="4"/>
  <c r="J121" i="4"/>
  <c r="K121" i="4"/>
  <c r="L121" i="4"/>
  <c r="M121" i="4"/>
  <c r="D121" i="4"/>
  <c r="E120" i="4"/>
  <c r="F120" i="4"/>
  <c r="G120" i="4"/>
  <c r="H120" i="4"/>
  <c r="I120" i="4"/>
  <c r="J120" i="4"/>
  <c r="K120" i="4"/>
  <c r="L120" i="4"/>
  <c r="M120" i="4"/>
  <c r="D120" i="4"/>
  <c r="E119" i="4"/>
  <c r="F119" i="4"/>
  <c r="G119" i="4"/>
  <c r="H119" i="4"/>
  <c r="I119" i="4"/>
  <c r="J119" i="4"/>
  <c r="K119" i="4"/>
  <c r="L119" i="4"/>
  <c r="M119" i="4"/>
  <c r="D119" i="4"/>
  <c r="E118" i="4"/>
  <c r="F118" i="4"/>
  <c r="G118" i="4"/>
  <c r="H118" i="4"/>
  <c r="I118" i="4"/>
  <c r="J118" i="4"/>
  <c r="K118" i="4"/>
  <c r="L118" i="4"/>
  <c r="M118" i="4"/>
  <c r="D118" i="4"/>
  <c r="M10" i="2" l="1"/>
  <c r="M8" i="2"/>
  <c r="M6" i="2"/>
  <c r="E11" i="2"/>
  <c r="E111" i="5" l="1"/>
  <c r="D111" i="5"/>
  <c r="E84" i="2"/>
  <c r="D84" i="2"/>
  <c r="E116" i="5"/>
  <c r="E114" i="5"/>
  <c r="E113" i="5"/>
  <c r="E112" i="5"/>
  <c r="D116" i="5"/>
  <c r="D114" i="5"/>
  <c r="D113" i="5"/>
  <c r="D112" i="5"/>
  <c r="E88" i="2"/>
  <c r="D88" i="2"/>
  <c r="E87" i="2"/>
  <c r="D87" i="2"/>
  <c r="E86" i="2"/>
  <c r="D86" i="2"/>
  <c r="E85" i="2"/>
  <c r="D85" i="2"/>
</calcChain>
</file>

<file path=xl/sharedStrings.xml><?xml version="1.0" encoding="utf-8"?>
<sst xmlns="http://schemas.openxmlformats.org/spreadsheetml/2006/main" count="163" uniqueCount="118">
  <si>
    <t>１株当たり純資産（円）</t>
  </si>
  <si>
    <t>１株当たり当期純利益／損失（円）</t>
  </si>
  <si>
    <t>-</t>
  </si>
  <si>
    <t>（単位：百万円）</t>
    <rPh sb="1" eb="3">
      <t>タンイ</t>
    </rPh>
    <rPh sb="4" eb="7">
      <t>ヒャクマンエン</t>
    </rPh>
    <phoneticPr fontId="2"/>
  </si>
  <si>
    <t>純資産</t>
    <rPh sb="0" eb="3">
      <t>ジュンシサン</t>
    </rPh>
    <phoneticPr fontId="2"/>
  </si>
  <si>
    <t>営業活動によるキャッシュ・フロー</t>
    <rPh sb="0" eb="2">
      <t>エイギョウ</t>
    </rPh>
    <rPh sb="2" eb="4">
      <t>カツドウ</t>
    </rPh>
    <phoneticPr fontId="2"/>
  </si>
  <si>
    <t>投資活動によるキャッシュ・フロー</t>
    <rPh sb="0" eb="2">
      <t>トウシ</t>
    </rPh>
    <rPh sb="2" eb="4">
      <t>カツドウ</t>
    </rPh>
    <phoneticPr fontId="2"/>
  </si>
  <si>
    <t>財務活動によるキャッシュ・フロー</t>
    <rPh sb="0" eb="2">
      <t>ザイム</t>
    </rPh>
    <rPh sb="2" eb="4">
      <t>カツドウ</t>
    </rPh>
    <phoneticPr fontId="2"/>
  </si>
  <si>
    <t>現金及び現金同等物の期末残高</t>
    <rPh sb="0" eb="2">
      <t>ゲンキン</t>
    </rPh>
    <rPh sb="2" eb="3">
      <t>オヨ</t>
    </rPh>
    <rPh sb="4" eb="6">
      <t>ゲンキン</t>
    </rPh>
    <rPh sb="6" eb="8">
      <t>ドウトウ</t>
    </rPh>
    <rPh sb="8" eb="9">
      <t>ブツ</t>
    </rPh>
    <rPh sb="10" eb="12">
      <t>キマツ</t>
    </rPh>
    <rPh sb="12" eb="14">
      <t>ザンダカ</t>
    </rPh>
    <phoneticPr fontId="2"/>
  </si>
  <si>
    <t>各指標（連結）</t>
    <rPh sb="0" eb="3">
      <t>カクシヒョウ</t>
    </rPh>
    <rPh sb="4" eb="6">
      <t>レンケツ</t>
    </rPh>
    <phoneticPr fontId="2"/>
  </si>
  <si>
    <t>※総資本、固定資産、有形固定資産は期首、期末の平均値</t>
    <rPh sb="1" eb="4">
      <t>ソウシホン</t>
    </rPh>
    <rPh sb="5" eb="7">
      <t>コテイ</t>
    </rPh>
    <rPh sb="7" eb="9">
      <t>シサン</t>
    </rPh>
    <rPh sb="10" eb="12">
      <t>ユウケイ</t>
    </rPh>
    <rPh sb="12" eb="14">
      <t>コテイ</t>
    </rPh>
    <rPh sb="14" eb="16">
      <t>シサン</t>
    </rPh>
    <rPh sb="17" eb="19">
      <t>キシュ</t>
    </rPh>
    <rPh sb="20" eb="22">
      <t>キマツ</t>
    </rPh>
    <rPh sb="23" eb="26">
      <t>ヘイキンチ</t>
    </rPh>
    <phoneticPr fontId="2"/>
  </si>
  <si>
    <t>【連結】</t>
    <rPh sb="1" eb="3">
      <t>レンケツ</t>
    </rPh>
    <phoneticPr fontId="2"/>
  </si>
  <si>
    <t>【単体】</t>
    <rPh sb="1" eb="3">
      <t>タンタイ</t>
    </rPh>
    <phoneticPr fontId="2"/>
  </si>
  <si>
    <t>2010/3</t>
    <phoneticPr fontId="2"/>
  </si>
  <si>
    <t>2011/3</t>
    <phoneticPr fontId="2"/>
  </si>
  <si>
    <t>2012/3</t>
    <phoneticPr fontId="2"/>
  </si>
  <si>
    <t>売上高</t>
    <phoneticPr fontId="2"/>
  </si>
  <si>
    <t>営業利益／損失</t>
    <phoneticPr fontId="2"/>
  </si>
  <si>
    <t>経常利益／損失</t>
    <phoneticPr fontId="2"/>
  </si>
  <si>
    <t>当期純利益／損失</t>
    <phoneticPr fontId="2"/>
  </si>
  <si>
    <t>総資産</t>
    <phoneticPr fontId="2"/>
  </si>
  <si>
    <t>自己資本</t>
    <phoneticPr fontId="2"/>
  </si>
  <si>
    <t>１株当たり当期純利益／損失（円）</t>
    <phoneticPr fontId="2"/>
  </si>
  <si>
    <t>売上高</t>
    <phoneticPr fontId="2"/>
  </si>
  <si>
    <t>営業利益／損失</t>
    <phoneticPr fontId="2"/>
  </si>
  <si>
    <t>経常利益／損失</t>
    <phoneticPr fontId="2"/>
  </si>
  <si>
    <t>当期純利益／損失</t>
    <phoneticPr fontId="2"/>
  </si>
  <si>
    <t>資本金</t>
    <phoneticPr fontId="2"/>
  </si>
  <si>
    <t>映像機器</t>
    <phoneticPr fontId="2"/>
  </si>
  <si>
    <t>情報機器</t>
    <phoneticPr fontId="2"/>
  </si>
  <si>
    <t>その他</t>
    <phoneticPr fontId="2"/>
  </si>
  <si>
    <t>合計</t>
    <phoneticPr fontId="2"/>
  </si>
  <si>
    <t>【収益性】</t>
    <phoneticPr fontId="2"/>
  </si>
  <si>
    <r>
      <t>売上高営業利益率</t>
    </r>
    <r>
      <rPr>
        <sz val="11"/>
        <rFont val="Calibri"/>
        <family val="2"/>
      </rPr>
      <t>(%)</t>
    </r>
  </si>
  <si>
    <r>
      <t>売上高経常利益率</t>
    </r>
    <r>
      <rPr>
        <sz val="11"/>
        <rFont val="Calibri"/>
        <family val="2"/>
      </rPr>
      <t>(%)</t>
    </r>
  </si>
  <si>
    <t>【安全性】</t>
    <phoneticPr fontId="2"/>
  </si>
  <si>
    <r>
      <t>自己資本比率</t>
    </r>
    <r>
      <rPr>
        <sz val="11"/>
        <rFont val="Calibri"/>
        <family val="2"/>
      </rPr>
      <t>(%)</t>
    </r>
  </si>
  <si>
    <r>
      <t>流動比率</t>
    </r>
    <r>
      <rPr>
        <sz val="11"/>
        <rFont val="Calibri"/>
        <family val="2"/>
      </rPr>
      <t>(%)</t>
    </r>
  </si>
  <si>
    <t>【効率性】</t>
    <phoneticPr fontId="2"/>
  </si>
  <si>
    <r>
      <t>有形固定資産回転率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回</t>
    </r>
    <r>
      <rPr>
        <sz val="11"/>
        <rFont val="Calibri"/>
        <family val="2"/>
      </rPr>
      <t>)</t>
    </r>
  </si>
  <si>
    <t>【生産性】</t>
    <phoneticPr fontId="2"/>
  </si>
  <si>
    <r>
      <t>従業員１人当たり売上高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千円</t>
    </r>
    <r>
      <rPr>
        <sz val="11"/>
        <rFont val="Calibri"/>
        <family val="2"/>
      </rPr>
      <t>)</t>
    </r>
  </si>
  <si>
    <r>
      <t>従業員１人当たり営業利益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千円</t>
    </r>
    <r>
      <rPr>
        <sz val="11"/>
        <rFont val="Calibri"/>
        <family val="2"/>
      </rPr>
      <t>)</t>
    </r>
  </si>
  <si>
    <r>
      <t>期末従業員数〔除く委託加工先従業員〕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人</t>
    </r>
    <r>
      <rPr>
        <sz val="11"/>
        <rFont val="Calibri"/>
        <family val="2"/>
      </rPr>
      <t>)</t>
    </r>
  </si>
  <si>
    <t>※従業員１人当たり売上高及び従業員１人当たり営業利益は、期末従業員数で算出</t>
    <phoneticPr fontId="2"/>
  </si>
  <si>
    <t>【キャッシュ・フロー】</t>
    <phoneticPr fontId="2"/>
  </si>
  <si>
    <r>
      <t>減価償却費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百万円</t>
    </r>
    <r>
      <rPr>
        <sz val="11"/>
        <rFont val="Calibri"/>
        <family val="2"/>
      </rPr>
      <t>)</t>
    </r>
    <rPh sb="6" eb="8">
      <t>ヒャクマン</t>
    </rPh>
    <phoneticPr fontId="2"/>
  </si>
  <si>
    <r>
      <t>設備投資額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百万円</t>
    </r>
    <r>
      <rPr>
        <sz val="11"/>
        <rFont val="Calibri"/>
        <family val="2"/>
      </rPr>
      <t>)</t>
    </r>
    <rPh sb="6" eb="8">
      <t>ヒャクマン</t>
    </rPh>
    <phoneticPr fontId="2"/>
  </si>
  <si>
    <t>【投資指標】</t>
    <phoneticPr fontId="2"/>
  </si>
  <si>
    <r>
      <t>１株当たり当期純利益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円</t>
    </r>
    <r>
      <rPr>
        <sz val="11"/>
        <rFont val="Calibri"/>
        <family val="2"/>
      </rPr>
      <t>)</t>
    </r>
  </si>
  <si>
    <r>
      <t>１株当たり純資産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円</t>
    </r>
    <r>
      <rPr>
        <sz val="11"/>
        <rFont val="Calibri"/>
        <family val="2"/>
      </rPr>
      <t>)</t>
    </r>
  </si>
  <si>
    <t>（単位：百万円／％）</t>
    <rPh sb="1" eb="3">
      <t>タンイ</t>
    </rPh>
    <rPh sb="4" eb="7">
      <t>ヒャクマンエン</t>
    </rPh>
    <phoneticPr fontId="2"/>
  </si>
  <si>
    <t>売上高</t>
    <phoneticPr fontId="2"/>
  </si>
  <si>
    <t>営業利益／損失</t>
    <phoneticPr fontId="2"/>
  </si>
  <si>
    <t>経常利益／損失</t>
    <phoneticPr fontId="2"/>
  </si>
  <si>
    <t>当期純利益／損失</t>
    <phoneticPr fontId="2"/>
  </si>
  <si>
    <t>総資産</t>
    <phoneticPr fontId="2"/>
  </si>
  <si>
    <t>自己資本</t>
    <phoneticPr fontId="2"/>
  </si>
  <si>
    <t>機器別売上高（連結）</t>
    <rPh sb="0" eb="2">
      <t>キキ</t>
    </rPh>
    <rPh sb="2" eb="3">
      <t>ベツ</t>
    </rPh>
    <rPh sb="3" eb="5">
      <t>ウリアゲ</t>
    </rPh>
    <rPh sb="5" eb="6">
      <t>ダカ</t>
    </rPh>
    <rPh sb="7" eb="9">
      <t>レンケツ</t>
    </rPh>
    <phoneticPr fontId="2"/>
  </si>
  <si>
    <t>※発行済株式数は、自己株式数を控除して算出</t>
    <rPh sb="1" eb="3">
      <t>ハッコウ</t>
    </rPh>
    <rPh sb="3" eb="4">
      <t>ズ</t>
    </rPh>
    <rPh sb="4" eb="7">
      <t>カブシキスウ</t>
    </rPh>
    <rPh sb="9" eb="11">
      <t>ジコ</t>
    </rPh>
    <rPh sb="11" eb="14">
      <t>カブシキスウ</t>
    </rPh>
    <rPh sb="15" eb="17">
      <t>コウジョ</t>
    </rPh>
    <rPh sb="19" eb="21">
      <t>サンシュツ</t>
    </rPh>
    <phoneticPr fontId="2"/>
  </si>
  <si>
    <t>発行済株式数（千株）</t>
    <rPh sb="7" eb="8">
      <t>セン</t>
    </rPh>
    <phoneticPr fontId="2"/>
  </si>
  <si>
    <t>包括利益／損失</t>
    <rPh sb="0" eb="2">
      <t>ホウカツ</t>
    </rPh>
    <phoneticPr fontId="2"/>
  </si>
  <si>
    <r>
      <t>1</t>
    </r>
    <r>
      <rPr>
        <sz val="11"/>
        <rFont val="ＭＳ Ｐゴシック"/>
        <family val="3"/>
        <charset val="128"/>
      </rPr>
      <t>株当たり配当金（円）</t>
    </r>
    <rPh sb="1" eb="2">
      <t>カブ</t>
    </rPh>
    <rPh sb="2" eb="3">
      <t>ア</t>
    </rPh>
    <rPh sb="5" eb="7">
      <t>ハイトウ</t>
    </rPh>
    <rPh sb="7" eb="8">
      <t>キン</t>
    </rPh>
    <rPh sb="9" eb="10">
      <t>エン</t>
    </rPh>
    <phoneticPr fontId="2"/>
  </si>
  <si>
    <t>財務ハイライト</t>
    <rPh sb="0" eb="2">
      <t>ザイム</t>
    </rPh>
    <phoneticPr fontId="2"/>
  </si>
  <si>
    <r>
      <t>インタレスト･カバレッジ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倍</t>
    </r>
    <r>
      <rPr>
        <sz val="11"/>
        <rFont val="Calibri"/>
        <family val="2"/>
      </rPr>
      <t>)</t>
    </r>
    <phoneticPr fontId="2"/>
  </si>
  <si>
    <t>－</t>
    <phoneticPr fontId="2"/>
  </si>
  <si>
    <r>
      <t>総資本回転率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回</t>
    </r>
    <r>
      <rPr>
        <sz val="11"/>
        <rFont val="Calibri"/>
        <family val="2"/>
      </rPr>
      <t>)</t>
    </r>
    <phoneticPr fontId="2"/>
  </si>
  <si>
    <r>
      <t>フリーキャッシュ・フロー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百万円</t>
    </r>
    <r>
      <rPr>
        <sz val="11"/>
        <rFont val="Calibri"/>
        <family val="2"/>
      </rPr>
      <t>)</t>
    </r>
    <rPh sb="13" eb="15">
      <t>ヒャクマン</t>
    </rPh>
    <phoneticPr fontId="2"/>
  </si>
  <si>
    <r>
      <t>※インタレスト･カバレッジ＝営業活動によるキャッシュ・フロー</t>
    </r>
    <r>
      <rPr>
        <i/>
        <sz val="11"/>
        <rFont val="Calibri"/>
        <family val="2"/>
      </rPr>
      <t>/</t>
    </r>
    <r>
      <rPr>
        <i/>
        <sz val="11"/>
        <rFont val="ＭＳ Ｐゴシック"/>
        <family val="3"/>
        <charset val="128"/>
      </rPr>
      <t>利払い</t>
    </r>
    <rPh sb="14" eb="16">
      <t>エイギョウ</t>
    </rPh>
    <rPh sb="16" eb="18">
      <t>カツドウ</t>
    </rPh>
    <rPh sb="31" eb="33">
      <t>リバラ</t>
    </rPh>
    <phoneticPr fontId="2"/>
  </si>
  <si>
    <t>※フリーキャッシュ・フロー＝営業活動によるキャッシュ・フロー ＋ 投資活動によるキャッシュ・フロー</t>
    <rPh sb="14" eb="16">
      <t>エイギョウ</t>
    </rPh>
    <rPh sb="16" eb="18">
      <t>カツドウ</t>
    </rPh>
    <rPh sb="33" eb="35">
      <t>トウシ</t>
    </rPh>
    <rPh sb="35" eb="37">
      <t>カツドウ</t>
    </rPh>
    <phoneticPr fontId="2"/>
  </si>
  <si>
    <t>2013/3</t>
    <phoneticPr fontId="2"/>
  </si>
  <si>
    <r>
      <t>固定資産回転率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回</t>
    </r>
    <r>
      <rPr>
        <sz val="11"/>
        <rFont val="Calibri"/>
        <family val="2"/>
      </rPr>
      <t>)</t>
    </r>
    <phoneticPr fontId="2"/>
  </si>
  <si>
    <t>2014/3</t>
    <phoneticPr fontId="2"/>
  </si>
  <si>
    <t>2015/3</t>
    <phoneticPr fontId="2"/>
  </si>
  <si>
    <t>2016/3</t>
    <phoneticPr fontId="2"/>
  </si>
  <si>
    <r>
      <rPr>
        <b/>
        <sz val="16"/>
        <rFont val="ＭＳ Ｐゴシック"/>
        <family val="3"/>
        <charset val="128"/>
      </rPr>
      <t>仕向地別売上高（連結）</t>
    </r>
    <rPh sb="0" eb="2">
      <t>シムケ</t>
    </rPh>
    <rPh sb="2" eb="3">
      <t>チ</t>
    </rPh>
    <rPh sb="3" eb="4">
      <t>ベツ</t>
    </rPh>
    <rPh sb="4" eb="6">
      <t>ウリアゲ</t>
    </rPh>
    <rPh sb="6" eb="7">
      <t>ダカ</t>
    </rPh>
    <rPh sb="8" eb="10">
      <t>レンケツ</t>
    </rPh>
    <phoneticPr fontId="2"/>
  </si>
  <si>
    <r>
      <rPr>
        <sz val="11"/>
        <rFont val="ＭＳ Ｐゴシック"/>
        <family val="3"/>
        <charset val="128"/>
      </rPr>
      <t>海外</t>
    </r>
    <phoneticPr fontId="2"/>
  </si>
  <si>
    <r>
      <rPr>
        <sz val="11"/>
        <rFont val="ＭＳ Ｐゴシック"/>
        <family val="3"/>
        <charset val="128"/>
      </rPr>
      <t>　　米州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注</t>
    </r>
    <r>
      <rPr>
        <sz val="11"/>
        <rFont val="Calibri"/>
        <family val="2"/>
      </rPr>
      <t>)</t>
    </r>
    <rPh sb="2" eb="4">
      <t>ベイシュウ</t>
    </rPh>
    <rPh sb="5" eb="6">
      <t>チュウ</t>
    </rPh>
    <phoneticPr fontId="2"/>
  </si>
  <si>
    <r>
      <rPr>
        <sz val="11"/>
        <rFont val="ＭＳ Ｐゴシック"/>
        <family val="3"/>
        <charset val="128"/>
      </rPr>
      <t>　　欧州</t>
    </r>
    <phoneticPr fontId="2"/>
  </si>
  <si>
    <r>
      <rPr>
        <sz val="11"/>
        <rFont val="ＭＳ Ｐゴシック"/>
        <family val="3"/>
        <charset val="128"/>
      </rPr>
      <t>　　その他</t>
    </r>
    <phoneticPr fontId="2"/>
  </si>
  <si>
    <r>
      <rPr>
        <sz val="11"/>
        <rFont val="ＭＳ Ｐゴシック"/>
        <family val="3"/>
        <charset val="128"/>
      </rPr>
      <t>日本</t>
    </r>
    <phoneticPr fontId="2"/>
  </si>
  <si>
    <r>
      <rPr>
        <sz val="11"/>
        <rFont val="ＭＳ Ｐゴシック"/>
        <family val="3"/>
        <charset val="128"/>
      </rPr>
      <t>合計</t>
    </r>
    <phoneticPr fontId="2"/>
  </si>
  <si>
    <t>　　アジアその他</t>
    <rPh sb="7" eb="8">
      <t>タ</t>
    </rPh>
    <phoneticPr fontId="2"/>
  </si>
  <si>
    <t>　　アジア
　  その他</t>
    <rPh sb="11" eb="12">
      <t>タ</t>
    </rPh>
    <phoneticPr fontId="2"/>
  </si>
  <si>
    <t>　　（その他）</t>
    <phoneticPr fontId="2"/>
  </si>
  <si>
    <t>　　北米/米州</t>
    <rPh sb="5" eb="6">
      <t>ベイ</t>
    </rPh>
    <rPh sb="6" eb="7">
      <t>シュウ</t>
    </rPh>
    <phoneticPr fontId="2"/>
  </si>
  <si>
    <t>2017/3</t>
    <phoneticPr fontId="2"/>
  </si>
  <si>
    <r>
      <t>自己資本当期純利益率</t>
    </r>
    <r>
      <rPr>
        <sz val="11"/>
        <rFont val="Calibri"/>
        <family val="2"/>
      </rPr>
      <t>(</t>
    </r>
    <r>
      <rPr>
        <sz val="11"/>
        <rFont val="ＭＳ Ｐゴシック"/>
        <family val="3"/>
        <charset val="128"/>
      </rPr>
      <t>％</t>
    </r>
    <r>
      <rPr>
        <sz val="11"/>
        <rFont val="Calibri"/>
        <family val="2"/>
      </rPr>
      <t>)</t>
    </r>
    <phoneticPr fontId="2"/>
  </si>
  <si>
    <r>
      <rPr>
        <sz val="11"/>
        <rFont val="ＭＳ Ｐゴシック"/>
        <family val="3"/>
        <charset val="128"/>
      </rPr>
      <t>（注）</t>
    </r>
    <r>
      <rPr>
        <sz val="11"/>
        <rFont val="Calibri"/>
        <family val="2"/>
      </rPr>
      <t>2015/3</t>
    </r>
    <r>
      <rPr>
        <sz val="11"/>
        <rFont val="ＭＳ Ｐゴシック"/>
        <family val="3"/>
        <charset val="128"/>
      </rPr>
      <t xml:space="preserve">より、従来「その他」に含めていた中南米向け売上を、「米州」に含めて表示しております。
</t>
    </r>
    <r>
      <rPr>
        <sz val="11"/>
        <rFont val="Calibri"/>
        <family val="2"/>
      </rPr>
      <t xml:space="preserve">       </t>
    </r>
    <r>
      <rPr>
        <sz val="11"/>
        <rFont val="ＭＳ Ｐゴシック"/>
        <family val="3"/>
        <charset val="128"/>
      </rPr>
      <t>なお、名称を「北米」から「米州」に変更しております。</t>
    </r>
    <rPh sb="1" eb="2">
      <t>チュウ</t>
    </rPh>
    <phoneticPr fontId="2"/>
  </si>
  <si>
    <t>主要財務データ　貸借対照表関係（連結）</t>
    <rPh sb="0" eb="2">
      <t>シュヨウ</t>
    </rPh>
    <rPh sb="2" eb="4">
      <t>ザイム</t>
    </rPh>
    <phoneticPr fontId="2"/>
  </si>
  <si>
    <t>主要財務データ　損益計算書関係（連結）</t>
    <rPh sb="0" eb="2">
      <t>シュヨウ</t>
    </rPh>
    <rPh sb="2" eb="4">
      <t>ザイム</t>
    </rPh>
    <phoneticPr fontId="2"/>
  </si>
  <si>
    <t>2010/3</t>
    <phoneticPr fontId="2"/>
  </si>
  <si>
    <t>2011/3</t>
    <phoneticPr fontId="2"/>
  </si>
  <si>
    <t>2012/3</t>
    <phoneticPr fontId="2"/>
  </si>
  <si>
    <t>2013/3</t>
    <phoneticPr fontId="2"/>
  </si>
  <si>
    <t>2014/3</t>
    <phoneticPr fontId="2"/>
  </si>
  <si>
    <t>2015/3</t>
    <phoneticPr fontId="2"/>
  </si>
  <si>
    <t>2016/3</t>
    <phoneticPr fontId="2"/>
  </si>
  <si>
    <t>2017/3</t>
    <phoneticPr fontId="2"/>
  </si>
  <si>
    <t>2018/3</t>
    <phoneticPr fontId="2"/>
  </si>
  <si>
    <t>2018/3</t>
    <phoneticPr fontId="2"/>
  </si>
  <si>
    <r>
      <rPr>
        <sz val="11"/>
        <rFont val="ＭＳ Ｐゴシック"/>
        <family val="3"/>
        <charset val="128"/>
      </rPr>
      <t>経常利益</t>
    </r>
    <r>
      <rPr>
        <sz val="11"/>
        <rFont val="Calibri"/>
        <family val="2"/>
      </rPr>
      <t>/</t>
    </r>
    <r>
      <rPr>
        <sz val="11"/>
        <rFont val="ＭＳ Ｐゴシック"/>
        <family val="3"/>
        <charset val="128"/>
      </rPr>
      <t>売上高</t>
    </r>
    <rPh sb="0" eb="2">
      <t>ケイジョウ</t>
    </rPh>
    <rPh sb="2" eb="4">
      <t>リエキ</t>
    </rPh>
    <rPh sb="5" eb="7">
      <t>ウリアゲ</t>
    </rPh>
    <rPh sb="7" eb="8">
      <t>タカ</t>
    </rPh>
    <phoneticPr fontId="2"/>
  </si>
  <si>
    <r>
      <rPr>
        <sz val="11"/>
        <rFont val="ＭＳ Ｐゴシック"/>
        <family val="3"/>
        <charset val="128"/>
      </rPr>
      <t>営業利益</t>
    </r>
    <r>
      <rPr>
        <sz val="11"/>
        <rFont val="Calibri"/>
        <family val="2"/>
      </rPr>
      <t>/</t>
    </r>
    <r>
      <rPr>
        <sz val="11"/>
        <rFont val="ＭＳ Ｐゴシック"/>
        <family val="3"/>
        <charset val="128"/>
      </rPr>
      <t>売上高</t>
    </r>
    <rPh sb="0" eb="2">
      <t>エイギョウ</t>
    </rPh>
    <rPh sb="2" eb="4">
      <t>リエキ</t>
    </rPh>
    <rPh sb="5" eb="7">
      <t>ウリアゲ</t>
    </rPh>
    <rPh sb="7" eb="8">
      <t>タカ</t>
    </rPh>
    <phoneticPr fontId="2"/>
  </si>
  <si>
    <t>自己資本/総資産</t>
    <rPh sb="0" eb="2">
      <t>ジコ</t>
    </rPh>
    <rPh sb="2" eb="4">
      <t>シホン</t>
    </rPh>
    <rPh sb="5" eb="8">
      <t>ソウシサン</t>
    </rPh>
    <phoneticPr fontId="2"/>
  </si>
  <si>
    <t>流動資産/流動負債</t>
    <rPh sb="0" eb="2">
      <t>リュウドウ</t>
    </rPh>
    <rPh sb="2" eb="4">
      <t>シサン</t>
    </rPh>
    <rPh sb="5" eb="7">
      <t>リュウドウ</t>
    </rPh>
    <rPh sb="7" eb="9">
      <t>フサイ</t>
    </rPh>
    <phoneticPr fontId="2"/>
  </si>
  <si>
    <t>-</t>
    <phoneticPr fontId="2"/>
  </si>
  <si>
    <t>短信で検索</t>
    <phoneticPr fontId="2"/>
  </si>
  <si>
    <t>売上高／総資産</t>
    <rPh sb="0" eb="2">
      <t>ウリアゲ</t>
    </rPh>
    <rPh sb="2" eb="3">
      <t>ダカ</t>
    </rPh>
    <rPh sb="4" eb="7">
      <t>ソウシサン</t>
    </rPh>
    <phoneticPr fontId="2"/>
  </si>
  <si>
    <t>売上高／固定資産</t>
    <rPh sb="0" eb="2">
      <t>ウリアゲ</t>
    </rPh>
    <rPh sb="2" eb="3">
      <t>ダカ</t>
    </rPh>
    <rPh sb="4" eb="6">
      <t>コテイ</t>
    </rPh>
    <rPh sb="6" eb="8">
      <t>シサン</t>
    </rPh>
    <phoneticPr fontId="2"/>
  </si>
  <si>
    <t>売上高／有形固定資産</t>
    <rPh sb="0" eb="2">
      <t>ウリアゲ</t>
    </rPh>
    <rPh sb="2" eb="3">
      <t>ダカ</t>
    </rPh>
    <rPh sb="4" eb="6">
      <t>ユウケイ</t>
    </rPh>
    <rPh sb="6" eb="8">
      <t>コテイ</t>
    </rPh>
    <rPh sb="8" eb="10">
      <t>シサン</t>
    </rPh>
    <phoneticPr fontId="2"/>
  </si>
  <si>
    <t>昨年末＋今年末／２</t>
  </si>
  <si>
    <t>売上高／従業員数（ゆうほう）</t>
    <phoneticPr fontId="2"/>
  </si>
  <si>
    <t>営業活動＋投資活動キャッシュ・フロー</t>
    <rPh sb="0" eb="2">
      <t>エイギョウ</t>
    </rPh>
    <rPh sb="2" eb="4">
      <t>カツドウ</t>
    </rPh>
    <rPh sb="5" eb="7">
      <t>トウシ</t>
    </rPh>
    <rPh sb="7" eb="9">
      <t>カツドウ</t>
    </rPh>
    <phoneticPr fontId="2"/>
  </si>
  <si>
    <r>
      <t>売上高総利益率</t>
    </r>
    <r>
      <rPr>
        <sz val="11"/>
        <rFont val="Calibri"/>
        <family val="2"/>
      </rPr>
      <t>(%)</t>
    </r>
    <phoneticPr fontId="2"/>
  </si>
  <si>
    <t>（単位：百万円／％）</t>
    <phoneticPr fontId="2"/>
  </si>
  <si>
    <t>2019/3</t>
    <phoneticPr fontId="2"/>
  </si>
  <si>
    <t>2019/3</t>
    <phoneticPr fontId="2"/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</si>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</sst>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;&quot;△ &quot;#,##0"/>
    <numFmt numFmtId="177" formatCode="#,##0.00;&quot;△ &quot;#,##0.00"/>
    <numFmt numFmtId="178" formatCode="#,##0.0_);\(#,##0.0\)"/>
    <numFmt numFmtId="179" formatCode="\(0.0\)"/>
    <numFmt numFmtId="180" formatCode="0.00;&quot;△ &quot;0.00"/>
    <numFmt numFmtId="181" formatCode="0;&quot;△ &quot;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i/>
      <sz val="11"/>
      <name val="ＭＳ Ｐゴシック"/>
      <family val="3"/>
      <charset val="128"/>
    </font>
    <font>
      <sz val="20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b/>
      <sz val="16"/>
      <name val="ＭＳ Ｐゴシック"/>
      <family val="3"/>
      <charset val="128"/>
    </font>
    <font>
      <b/>
      <sz val="16"/>
      <name val="Calibri"/>
      <family val="2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4" fillId="2" borderId="0" xfId="0" applyFont="1" applyFill="1" applyBorder="1" applyAlignment="1">
      <alignment vertical="top"/>
    </xf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6" fillId="2" borderId="0" xfId="0" applyFont="1" applyFill="1" applyBorder="1">
      <alignment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>
      <alignment vertical="center"/>
    </xf>
    <xf numFmtId="0" fontId="0" fillId="2" borderId="1" xfId="0" applyFont="1" applyFill="1" applyBorder="1" applyAlignment="1">
      <alignment horizontal="right" vertical="center"/>
    </xf>
    <xf numFmtId="0" fontId="7" fillId="2" borderId="0" xfId="0" applyFont="1" applyFill="1">
      <alignment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2" xfId="0" quotePrefix="1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49" fontId="7" fillId="3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0" fillId="2" borderId="0" xfId="0" applyFont="1" applyFill="1" applyBorder="1">
      <alignment vertical="center"/>
    </xf>
    <xf numFmtId="176" fontId="6" fillId="2" borderId="0" xfId="0" applyNumberFormat="1" applyFont="1" applyFill="1" applyBorder="1">
      <alignment vertical="center"/>
    </xf>
    <xf numFmtId="0" fontId="6" fillId="3" borderId="0" xfId="0" applyFont="1" applyFill="1" applyBorder="1" applyAlignment="1">
      <alignment vertical="center"/>
    </xf>
    <xf numFmtId="0" fontId="0" fillId="3" borderId="0" xfId="0" applyFont="1" applyFill="1" applyBorder="1">
      <alignment vertical="center"/>
    </xf>
    <xf numFmtId="176" fontId="6" fillId="3" borderId="0" xfId="0" applyNumberFormat="1" applyFont="1" applyFill="1" applyBorder="1">
      <alignment vertical="center"/>
    </xf>
    <xf numFmtId="177" fontId="6" fillId="2" borderId="0" xfId="0" applyNumberFormat="1" applyFont="1" applyFill="1" applyBorder="1">
      <alignment vertical="center"/>
    </xf>
    <xf numFmtId="177" fontId="6" fillId="3" borderId="0" xfId="0" applyNumberFormat="1" applyFont="1" applyFill="1" applyBorder="1">
      <alignment vertical="center"/>
    </xf>
    <xf numFmtId="0" fontId="6" fillId="2" borderId="0" xfId="0" applyFont="1" applyFill="1" applyBorder="1" applyAlignment="1">
      <alignment horizontal="left" vertical="center"/>
    </xf>
    <xf numFmtId="0" fontId="6" fillId="3" borderId="0" xfId="0" applyFont="1" applyFill="1" applyBorder="1">
      <alignment vertical="center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Border="1" applyAlignment="1">
      <alignment horizontal="center" vertical="center"/>
    </xf>
    <xf numFmtId="0" fontId="6" fillId="3" borderId="0" xfId="0" applyFont="1" applyFill="1">
      <alignment vertical="center"/>
    </xf>
    <xf numFmtId="0" fontId="7" fillId="2" borderId="0" xfId="0" applyFont="1" applyFill="1" applyBorder="1">
      <alignment vertical="center"/>
    </xf>
    <xf numFmtId="0" fontId="6" fillId="2" borderId="0" xfId="0" applyFont="1" applyFill="1" applyBorder="1" applyAlignment="1">
      <alignment vertical="top"/>
    </xf>
    <xf numFmtId="177" fontId="6" fillId="3" borderId="0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left" vertical="center"/>
    </xf>
    <xf numFmtId="178" fontId="6" fillId="2" borderId="0" xfId="0" applyNumberFormat="1" applyFont="1" applyFill="1" applyBorder="1">
      <alignment vertical="center"/>
    </xf>
    <xf numFmtId="177" fontId="6" fillId="2" borderId="0" xfId="0" applyNumberFormat="1" applyFont="1" applyFill="1" applyBorder="1" applyAlignment="1">
      <alignment horizontal="right" vertical="center"/>
    </xf>
    <xf numFmtId="0" fontId="0" fillId="2" borderId="3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7" fillId="2" borderId="2" xfId="0" applyFont="1" applyFill="1" applyBorder="1" applyAlignment="1">
      <alignment vertical="center"/>
    </xf>
    <xf numFmtId="0" fontId="0" fillId="2" borderId="0" xfId="0" applyFill="1" applyBorder="1">
      <alignment vertical="center"/>
    </xf>
    <xf numFmtId="179" fontId="6" fillId="3" borderId="0" xfId="0" applyNumberFormat="1" applyFont="1" applyFill="1" applyBorder="1">
      <alignment vertical="center"/>
    </xf>
    <xf numFmtId="179" fontId="6" fillId="2" borderId="0" xfId="0" applyNumberFormat="1" applyFont="1" applyFill="1" applyBorder="1">
      <alignment vertical="center"/>
    </xf>
    <xf numFmtId="177" fontId="0" fillId="2" borderId="0" xfId="0" applyNumberFormat="1" applyFill="1" applyBorder="1" applyAlignment="1">
      <alignment horizontal="right" vertical="center"/>
    </xf>
    <xf numFmtId="0" fontId="0" fillId="3" borderId="0" xfId="0" applyFill="1" applyBorder="1">
      <alignment vertical="center"/>
    </xf>
    <xf numFmtId="176" fontId="6" fillId="4" borderId="0" xfId="0" applyNumberFormat="1" applyFont="1" applyFill="1" applyBorder="1">
      <alignment vertical="center"/>
    </xf>
    <xf numFmtId="0" fontId="10" fillId="2" borderId="0" xfId="0" applyFont="1" applyFill="1">
      <alignment vertical="center"/>
    </xf>
    <xf numFmtId="0" fontId="0" fillId="0" borderId="0" xfId="0" applyFont="1" applyFill="1" applyBorder="1">
      <alignment vertical="center"/>
    </xf>
    <xf numFmtId="176" fontId="6" fillId="5" borderId="0" xfId="0" applyNumberFormat="1" applyFont="1" applyFill="1" applyBorder="1">
      <alignment vertical="center"/>
    </xf>
    <xf numFmtId="176" fontId="6" fillId="0" borderId="0" xfId="0" applyNumberFormat="1" applyFont="1" applyFill="1" applyBorder="1">
      <alignment vertical="center"/>
    </xf>
    <xf numFmtId="176" fontId="11" fillId="3" borderId="0" xfId="0" applyNumberFormat="1" applyFont="1" applyFill="1" applyBorder="1">
      <alignment vertical="center"/>
    </xf>
    <xf numFmtId="176" fontId="11" fillId="2" borderId="0" xfId="0" applyNumberFormat="1" applyFont="1" applyFill="1" applyBorder="1">
      <alignment vertical="center"/>
    </xf>
    <xf numFmtId="0" fontId="6" fillId="0" borderId="0" xfId="0" applyFont="1" applyFill="1">
      <alignment vertical="center"/>
    </xf>
    <xf numFmtId="0" fontId="0" fillId="0" borderId="1" xfId="0" applyFont="1" applyFill="1" applyBorder="1" applyAlignment="1">
      <alignment horizontal="right" vertical="center"/>
    </xf>
    <xf numFmtId="0" fontId="6" fillId="0" borderId="1" xfId="0" applyFont="1" applyFill="1" applyBorder="1">
      <alignment vertical="center"/>
    </xf>
    <xf numFmtId="0" fontId="0" fillId="0" borderId="1" xfId="0" applyFill="1" applyBorder="1" applyAlignment="1">
      <alignment horizontal="right" vertical="center"/>
    </xf>
    <xf numFmtId="0" fontId="6" fillId="2" borderId="0" xfId="0" applyFont="1" applyFill="1" applyBorder="1" applyAlignment="1">
      <alignment horizontal="right" vertical="center"/>
    </xf>
    <xf numFmtId="0" fontId="0" fillId="2" borderId="0" xfId="0" applyFont="1" applyFill="1">
      <alignment vertical="center"/>
    </xf>
    <xf numFmtId="0" fontId="6" fillId="0" borderId="0" xfId="0" applyFont="1" applyFill="1" applyBorder="1">
      <alignment vertical="center"/>
    </xf>
    <xf numFmtId="180" fontId="6" fillId="3" borderId="0" xfId="0" applyNumberFormat="1" applyFont="1" applyFill="1" applyBorder="1">
      <alignment vertical="center"/>
    </xf>
    <xf numFmtId="181" fontId="6" fillId="2" borderId="0" xfId="0" applyNumberFormat="1" applyFont="1" applyFill="1">
      <alignment vertical="center"/>
    </xf>
    <xf numFmtId="176" fontId="6" fillId="2" borderId="0" xfId="0" applyNumberFormat="1" applyFont="1" applyFill="1">
      <alignment vertical="center"/>
    </xf>
    <xf numFmtId="0" fontId="0" fillId="2" borderId="0" xfId="0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left" vertical="center"/>
    </xf>
    <xf numFmtId="0" fontId="0" fillId="3" borderId="0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0" fillId="2" borderId="0" xfId="0" applyFont="1" applyFill="1" applyBorder="1" applyAlignment="1">
      <alignment horizontal="left" vertical="center" wrapText="1"/>
    </xf>
    <xf numFmtId="38" fontId="6" fillId="4" borderId="0" xfId="1" applyFont="1" applyFill="1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売上高</a:t>
            </a:r>
          </a:p>
        </c:rich>
      </c:tx>
      <c:layout>
        <c:manualLayout>
          <c:xMode val="edge"/>
          <c:yMode val="edge"/>
          <c:x val="0.4499783409426763"/>
          <c:y val="1.98412698412698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27966906710365"/>
          <c:y val="0.12810327706057598"/>
          <c:w val="0.87292174590043214"/>
          <c:h val="0.76861966236345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6.7264573991031393E-3"/>
                  <c:y val="-1.587301587301587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2.9123265421418737E-3"/>
                  <c:y val="9.123234595675577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3.0805762508386001E-3"/>
                  <c:y val="-2.56702287214098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3.2486494120970303E-3"/>
                  <c:y val="-2.206911636045494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7349316761413791E-3"/>
                  <c:y val="-1.57624046994125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"/>
                  <c:y val="-4.36507936507936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1.7072137283288019E-4"/>
                  <c:y val="-6.94413198350206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2.2395042547932631E-3"/>
                  <c:y val="2.355330583677040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4.0897240600178322E-3"/>
                  <c:y val="-4.193844873164397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主要財務データ【グラフ】!$E$117:$M$117</c:f>
              <c:strCache>
                <c:ptCount val="9"/>
                <c:pt idx="0">
                  <c:v>2011/3</c:v>
                </c:pt>
                <c:pt idx="1">
                  <c:v>2012/3</c:v>
                </c:pt>
                <c:pt idx="2">
                  <c:v>2013/3</c:v>
                </c:pt>
                <c:pt idx="3">
                  <c:v>2014/3</c:v>
                </c:pt>
                <c:pt idx="4">
                  <c:v>2015/3</c:v>
                </c:pt>
                <c:pt idx="5">
                  <c:v>2016/3</c:v>
                </c:pt>
                <c:pt idx="6">
                  <c:v>2017/3</c:v>
                </c:pt>
                <c:pt idx="7">
                  <c:v>2018/3</c:v>
                </c:pt>
                <c:pt idx="8">
                  <c:v>2019/3</c:v>
                </c:pt>
              </c:strCache>
            </c:strRef>
          </c:cat>
          <c:val>
            <c:numRef>
              <c:f>主要財務データ【グラフ】!$E$118:$M$118</c:f>
              <c:numCache>
                <c:formatCode>#,##0;"△ "#,##0</c:formatCode>
                <c:ptCount val="9"/>
                <c:pt idx="0">
                  <c:v>295923</c:v>
                </c:pt>
                <c:pt idx="1">
                  <c:v>246147</c:v>
                </c:pt>
                <c:pt idx="2">
                  <c:v>191082</c:v>
                </c:pt>
                <c:pt idx="3">
                  <c:v>233802</c:v>
                </c:pt>
                <c:pt idx="4">
                  <c:v>216553</c:v>
                </c:pt>
                <c:pt idx="5">
                  <c:v>170041</c:v>
                </c:pt>
                <c:pt idx="6">
                  <c:v>133838</c:v>
                </c:pt>
                <c:pt idx="7">
                  <c:v>130130</c:v>
                </c:pt>
                <c:pt idx="8">
                  <c:v>105549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343543696"/>
        <c:axId val="343542912"/>
      </c:barChart>
      <c:catAx>
        <c:axId val="3435436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3435429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43542912"/>
        <c:scaling>
          <c:orientation val="minMax"/>
          <c:max val="50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5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8.4097134916958916E-3"/>
              <c:y val="3.2770591176102988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343543696"/>
        <c:crosses val="autoZero"/>
        <c:crossBetween val="between"/>
        <c:majorUnit val="100000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7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営業利益／損失</a:t>
            </a:r>
          </a:p>
        </c:rich>
      </c:tx>
      <c:layout>
        <c:manualLayout>
          <c:xMode val="edge"/>
          <c:yMode val="edge"/>
          <c:x val="0.38957552416500696"/>
          <c:y val="8.438945131858516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887790004367548"/>
          <c:y val="0.12974703592735723"/>
          <c:w val="0.87939842342968655"/>
          <c:h val="0.822786081490558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5.2987757088423714E-3"/>
                  <c:y val="-3.6895388757072855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5.4515798590502819E-6"/>
                  <c:y val="-1.165786238745473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4.0944995081069325E-17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5.6379887187468401E-4"/>
                  <c:y val="4.926409515266287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4.2997137920573996E-4"/>
                  <c:y val="-1.563174856307441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2.8810720268006699E-3"/>
                  <c:y val="-1.71939267085285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3.6237178895352469E-3"/>
                  <c:y val="-8.8308581680454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4.4650197619769893E-4"/>
                  <c:y val="5.024087178976045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6.3092364710692567E-3"/>
                  <c:y val="1.25652015017110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3.5009694139991293E-3"/>
                  <c:y val="8.71224957639788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主要財務データ【グラフ】!$E$117:$M$117</c:f>
              <c:strCache>
                <c:ptCount val="9"/>
                <c:pt idx="0">
                  <c:v>2011/3</c:v>
                </c:pt>
                <c:pt idx="1">
                  <c:v>2012/3</c:v>
                </c:pt>
                <c:pt idx="2">
                  <c:v>2013/3</c:v>
                </c:pt>
                <c:pt idx="3">
                  <c:v>2014/3</c:v>
                </c:pt>
                <c:pt idx="4">
                  <c:v>2015/3</c:v>
                </c:pt>
                <c:pt idx="5">
                  <c:v>2016/3</c:v>
                </c:pt>
                <c:pt idx="6">
                  <c:v>2017/3</c:v>
                </c:pt>
                <c:pt idx="7">
                  <c:v>2018/3</c:v>
                </c:pt>
                <c:pt idx="8">
                  <c:v>2019/3</c:v>
                </c:pt>
              </c:strCache>
            </c:strRef>
          </c:cat>
          <c:val>
            <c:numRef>
              <c:f>主要財務データ【グラフ】!$E$119:$M$119</c:f>
              <c:numCache>
                <c:formatCode>#,##0;"△ "#,##0</c:formatCode>
                <c:ptCount val="9"/>
                <c:pt idx="0">
                  <c:v>772</c:v>
                </c:pt>
                <c:pt idx="1">
                  <c:v>-105</c:v>
                </c:pt>
                <c:pt idx="2">
                  <c:v>-6568</c:v>
                </c:pt>
                <c:pt idx="3">
                  <c:v>-6071</c:v>
                </c:pt>
                <c:pt idx="4">
                  <c:v>-659</c:v>
                </c:pt>
                <c:pt idx="5">
                  <c:v>-10539</c:v>
                </c:pt>
                <c:pt idx="6">
                  <c:v>-6775</c:v>
                </c:pt>
                <c:pt idx="7">
                  <c:v>-10885</c:v>
                </c:pt>
                <c:pt idx="8">
                  <c:v>682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343539384"/>
        <c:axId val="343542520"/>
      </c:barChart>
      <c:catAx>
        <c:axId val="3435393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/>
          <a:lstStyle/>
          <a:p>
            <a:pPr>
              <a:defRPr>
                <a:latin typeface="+mn-lt"/>
              </a:defRPr>
            </a:pPr>
            <a:endParaRPr lang="ja-JP"/>
          </a:p>
        </c:txPr>
        <c:crossAx val="343542520"/>
        <c:crosses val="autoZero"/>
        <c:auto val="1"/>
        <c:lblAlgn val="ctr"/>
        <c:lblOffset val="100"/>
        <c:noMultiLvlLbl val="0"/>
      </c:catAx>
      <c:valAx>
        <c:axId val="343542520"/>
        <c:scaling>
          <c:orientation val="minMax"/>
          <c:min val="-2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25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2.2333891680625349E-2"/>
              <c:y val="1.0548681414823146E-3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343539384"/>
        <c:crosses val="autoZero"/>
        <c:crossBetween val="between"/>
        <c:majorUnit val="10000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当期純利益／損失</a:t>
            </a:r>
          </a:p>
        </c:rich>
      </c:tx>
      <c:layout>
        <c:manualLayout>
          <c:xMode val="edge"/>
          <c:yMode val="edge"/>
          <c:x val="0.37199105145413869"/>
          <c:y val="4.153543307086613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1919418019026301"/>
          <c:y val="0.12452459634391408"/>
          <c:w val="0.86961387800783441"/>
          <c:h val="0.8280885656870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-1.0495164614490304E-3"/>
                  <c:y val="6.27958888316530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7.1376983917278796E-4"/>
                  <c:y val="-1.421738170579144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4.293892793602142E-3"/>
                  <c:y val="4.945503307413676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1.995102961123148E-3"/>
                  <c:y val="-1.302687631335802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3.9001920062005672E-3"/>
                  <c:y val="2.12887874996933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1.9426095228029382E-3"/>
                  <c:y val="-8.37998053981570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6.866775881202769E-3"/>
                  <c:y val="-1.0825749585040188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1.0267857930572192E-3"/>
                  <c:y val="7.840795400206098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3.1154327185611867E-3"/>
                  <c:y val="-1.187005829878741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4.4742729306487695E-3"/>
                  <c:y val="1.66150726486292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主要財務データ【グラフ】!$E$117:$M$117</c:f>
              <c:strCache>
                <c:ptCount val="9"/>
                <c:pt idx="0">
                  <c:v>2011/3</c:v>
                </c:pt>
                <c:pt idx="1">
                  <c:v>2012/3</c:v>
                </c:pt>
                <c:pt idx="2">
                  <c:v>2013/3</c:v>
                </c:pt>
                <c:pt idx="3">
                  <c:v>2014/3</c:v>
                </c:pt>
                <c:pt idx="4">
                  <c:v>2015/3</c:v>
                </c:pt>
                <c:pt idx="5">
                  <c:v>2016/3</c:v>
                </c:pt>
                <c:pt idx="6">
                  <c:v>2017/3</c:v>
                </c:pt>
                <c:pt idx="7">
                  <c:v>2018/3</c:v>
                </c:pt>
                <c:pt idx="8">
                  <c:v>2019/3</c:v>
                </c:pt>
              </c:strCache>
            </c:strRef>
          </c:cat>
          <c:val>
            <c:numRef>
              <c:f>主要財務データ【グラフ】!$E$121:$M$121</c:f>
              <c:numCache>
                <c:formatCode>#,##0;"△ "#,##0</c:formatCode>
                <c:ptCount val="9"/>
                <c:pt idx="0">
                  <c:v>-1169</c:v>
                </c:pt>
                <c:pt idx="1">
                  <c:v>-5261</c:v>
                </c:pt>
                <c:pt idx="2">
                  <c:v>-9869</c:v>
                </c:pt>
                <c:pt idx="3">
                  <c:v>-7400</c:v>
                </c:pt>
                <c:pt idx="4">
                  <c:v>31</c:v>
                </c:pt>
                <c:pt idx="5">
                  <c:v>-33839</c:v>
                </c:pt>
                <c:pt idx="6">
                  <c:v>-6745</c:v>
                </c:pt>
                <c:pt idx="7">
                  <c:v>-24709</c:v>
                </c:pt>
                <c:pt idx="8">
                  <c:v>2613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343536640"/>
        <c:axId val="401246296"/>
      </c:barChart>
      <c:catAx>
        <c:axId val="343536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/>
          <a:lstStyle/>
          <a:p>
            <a:pPr>
              <a:defRPr>
                <a:latin typeface="+mn-lt"/>
              </a:defRPr>
            </a:pPr>
            <a:endParaRPr lang="ja-JP"/>
          </a:p>
        </c:txPr>
        <c:crossAx val="401246296"/>
        <c:crosses val="autoZero"/>
        <c:auto val="1"/>
        <c:lblAlgn val="ctr"/>
        <c:lblOffset val="100"/>
        <c:noMultiLvlLbl val="0"/>
      </c:catAx>
      <c:valAx>
        <c:axId val="401246296"/>
        <c:scaling>
          <c:orientation val="minMax"/>
          <c:max val="30000"/>
          <c:min val="-4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5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734996212721732E-2"/>
              <c:y val="3.0958630171228599E-3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343536640"/>
        <c:crosses val="autoZero"/>
        <c:crossBetween val="between"/>
        <c:majorUnit val="10000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経常利益／損失</a:t>
            </a:r>
          </a:p>
        </c:rich>
      </c:tx>
      <c:layout>
        <c:manualLayout>
          <c:xMode val="edge"/>
          <c:yMode val="edge"/>
          <c:x val="0.3713870649889694"/>
          <c:y val="4.115110611173603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631229235880399"/>
          <c:y val="0.12963002034511339"/>
          <c:w val="0.88205980066445178"/>
          <c:h val="0.8240765579082209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4.7714015185798507E-3"/>
                  <c:y val="3.901820016060275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4.6052527131772124E-3"/>
                  <c:y val="-2.213538122549496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4.4390946340886845E-3"/>
                  <c:y val="1.39152092853375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2.9285059682309616E-3"/>
                  <c:y val="-9.8733028741777645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7.5332352977608072E-4"/>
                  <c:y val="-1.3434431807135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5.7659431818201648E-4"/>
                  <c:y val="-1.59029195424645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1.0450226825741584E-4"/>
                  <c:y val="-6.486828035384466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4.0769186563620564E-3"/>
                  <c:y val="9.96051605413958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4.2022473047050616E-3"/>
                  <c:y val="1.318687015974854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4.4313148810357691E-3"/>
                  <c:y val="2.4692330125400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主要財務データ【グラフ】!$E$117:$M$117</c:f>
              <c:strCache>
                <c:ptCount val="9"/>
                <c:pt idx="0">
                  <c:v>2011/3</c:v>
                </c:pt>
                <c:pt idx="1">
                  <c:v>2012/3</c:v>
                </c:pt>
                <c:pt idx="2">
                  <c:v>2013/3</c:v>
                </c:pt>
                <c:pt idx="3">
                  <c:v>2014/3</c:v>
                </c:pt>
                <c:pt idx="4">
                  <c:v>2015/3</c:v>
                </c:pt>
                <c:pt idx="5">
                  <c:v>2016/3</c:v>
                </c:pt>
                <c:pt idx="6">
                  <c:v>2017/3</c:v>
                </c:pt>
                <c:pt idx="7">
                  <c:v>2018/3</c:v>
                </c:pt>
                <c:pt idx="8">
                  <c:v>2019/3</c:v>
                </c:pt>
              </c:strCache>
            </c:strRef>
          </c:cat>
          <c:val>
            <c:numRef>
              <c:f>主要財務データ【グラフ】!$E$120:$M$120</c:f>
              <c:numCache>
                <c:formatCode>#,##0;"△ "#,##0</c:formatCode>
                <c:ptCount val="9"/>
                <c:pt idx="0">
                  <c:v>1290</c:v>
                </c:pt>
                <c:pt idx="1">
                  <c:v>-457</c:v>
                </c:pt>
                <c:pt idx="2">
                  <c:v>-1681</c:v>
                </c:pt>
                <c:pt idx="3">
                  <c:v>-2908</c:v>
                </c:pt>
                <c:pt idx="4">
                  <c:v>600</c:v>
                </c:pt>
                <c:pt idx="5">
                  <c:v>-13653</c:v>
                </c:pt>
                <c:pt idx="6">
                  <c:v>-7726</c:v>
                </c:pt>
                <c:pt idx="7">
                  <c:v>-11909</c:v>
                </c:pt>
                <c:pt idx="8">
                  <c:v>1392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401244336"/>
        <c:axId val="401243160"/>
      </c:barChart>
      <c:catAx>
        <c:axId val="4012443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txPr>
          <a:bodyPr/>
          <a:lstStyle/>
          <a:p>
            <a:pPr>
              <a:defRPr>
                <a:latin typeface="+mn-lt"/>
              </a:defRPr>
            </a:pPr>
            <a:endParaRPr lang="ja-JP"/>
          </a:p>
        </c:txPr>
        <c:crossAx val="401243160"/>
        <c:crosses val="autoZero"/>
        <c:auto val="1"/>
        <c:lblAlgn val="ctr"/>
        <c:lblOffset val="100"/>
        <c:noMultiLvlLbl val="0"/>
      </c:catAx>
      <c:valAx>
        <c:axId val="401243160"/>
        <c:scaling>
          <c:orientation val="minMax"/>
          <c:max val="40000"/>
          <c:min val="-2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5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0249649026429835E-2"/>
              <c:y val="6.1729783777027874E-3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244336"/>
        <c:crosses val="autoZero"/>
        <c:crossBetween val="between"/>
        <c:majorUnit val="10000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純資産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0389145681716774"/>
          <c:y val="0.13108242303872888"/>
          <c:w val="0.87302337099587735"/>
          <c:h val="0.7656405163853028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2.5748145803290582E-3"/>
                  <c:y val="4.197734965353791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2.4073133678485696E-3"/>
                  <c:y val="-2.566761236523687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6.7026628395224185E-3"/>
                  <c:y val="-2.380952380952380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2.0720200242491729E-3"/>
                  <c:y val="-1.468347706536682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3.5803024658394135E-3"/>
                  <c:y val="-2.902285488891841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5.0882183020343023E-3"/>
                  <c:y val="-6.69097612798400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3.2451241179692627E-3"/>
                  <c:y val="-3.20409520557695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4.7532610829673552E-3"/>
                  <c:y val="-1.879671291088614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1.2342771117576559E-3"/>
                  <c:y val="1.125726029529330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2.7424445576186233E-3"/>
                  <c:y val="9.727425767409703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主要財務データ【グラフ】!$E$117:$M$117</c:f>
              <c:strCache>
                <c:ptCount val="9"/>
                <c:pt idx="0">
                  <c:v>2011/3</c:v>
                </c:pt>
                <c:pt idx="1">
                  <c:v>2012/3</c:v>
                </c:pt>
                <c:pt idx="2">
                  <c:v>2013/3</c:v>
                </c:pt>
                <c:pt idx="3">
                  <c:v>2014/3</c:v>
                </c:pt>
                <c:pt idx="4">
                  <c:v>2015/3</c:v>
                </c:pt>
                <c:pt idx="5">
                  <c:v>2016/3</c:v>
                </c:pt>
                <c:pt idx="6">
                  <c:v>2017/3</c:v>
                </c:pt>
                <c:pt idx="7">
                  <c:v>2018/3</c:v>
                </c:pt>
                <c:pt idx="8">
                  <c:v>2019/3</c:v>
                </c:pt>
              </c:strCache>
            </c:strRef>
          </c:cat>
          <c:val>
            <c:numRef>
              <c:f>主要財務データ【グラフ】!$E$122:$M$122</c:f>
              <c:numCache>
                <c:formatCode>#,##0;"△ "#,##0</c:formatCode>
                <c:ptCount val="9"/>
                <c:pt idx="0">
                  <c:v>131228</c:v>
                </c:pt>
                <c:pt idx="1">
                  <c:v>123212</c:v>
                </c:pt>
                <c:pt idx="2">
                  <c:v>119264</c:v>
                </c:pt>
                <c:pt idx="3">
                  <c:v>114743</c:v>
                </c:pt>
                <c:pt idx="4">
                  <c:v>123218</c:v>
                </c:pt>
                <c:pt idx="5">
                  <c:v>84439</c:v>
                </c:pt>
                <c:pt idx="6">
                  <c:v>76656</c:v>
                </c:pt>
                <c:pt idx="7">
                  <c:v>50717</c:v>
                </c:pt>
                <c:pt idx="8">
                  <c:v>54057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401243552"/>
        <c:axId val="401247080"/>
      </c:barChart>
      <c:catAx>
        <c:axId val="40124355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2470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124708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5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8.3785506711158593E-3"/>
              <c:y val="3.2770591176102988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243552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7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総資産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0467079347214406"/>
          <c:y val="0.13108242303872888"/>
          <c:w val="0.87113111986494096"/>
          <c:h val="0.7656405163853028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2.0964868820894421E-3"/>
                  <c:y val="2.84334555002871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1.0835638788394694E-3"/>
                  <c:y val="-1.52215348081489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1.190476190476190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2.4341785144961357E-3"/>
                  <c:y val="7.11904308882937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1.4213091032711134E-3"/>
                  <c:y val="5.520823365301802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2.4079591402426047E-3"/>
                  <c:y val="-2.7256592925884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2.77186635454352E-3"/>
                  <c:y val="-5.26496687914010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1.19475774987586E-3"/>
                  <c:y val="9.27665291838520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7.4590338369865934E-4"/>
                  <c:y val="-1.165323084614423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1.4213231749200317E-3"/>
                  <c:y val="-1.517975099190055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主要財務データ【グラフ】!$E$117:$M$117</c:f>
              <c:strCache>
                <c:ptCount val="9"/>
                <c:pt idx="0">
                  <c:v>2011/3</c:v>
                </c:pt>
                <c:pt idx="1">
                  <c:v>2012/3</c:v>
                </c:pt>
                <c:pt idx="2">
                  <c:v>2013/3</c:v>
                </c:pt>
                <c:pt idx="3">
                  <c:v>2014/3</c:v>
                </c:pt>
                <c:pt idx="4">
                  <c:v>2015/3</c:v>
                </c:pt>
                <c:pt idx="5">
                  <c:v>2016/3</c:v>
                </c:pt>
                <c:pt idx="6">
                  <c:v>2017/3</c:v>
                </c:pt>
                <c:pt idx="7">
                  <c:v>2018/3</c:v>
                </c:pt>
                <c:pt idx="8">
                  <c:v>2019/3</c:v>
                </c:pt>
              </c:strCache>
            </c:strRef>
          </c:cat>
          <c:val>
            <c:numRef>
              <c:f>主要財務データ【グラフ】!$E$123:$M$123</c:f>
              <c:numCache>
                <c:formatCode>#,##0;"△ "#,##0</c:formatCode>
                <c:ptCount val="9"/>
                <c:pt idx="0">
                  <c:v>193910</c:v>
                </c:pt>
                <c:pt idx="1">
                  <c:v>176607</c:v>
                </c:pt>
                <c:pt idx="2">
                  <c:v>194207</c:v>
                </c:pt>
                <c:pt idx="3">
                  <c:v>180729</c:v>
                </c:pt>
                <c:pt idx="4">
                  <c:v>188902</c:v>
                </c:pt>
                <c:pt idx="5">
                  <c:v>154191</c:v>
                </c:pt>
                <c:pt idx="6">
                  <c:v>108685</c:v>
                </c:pt>
                <c:pt idx="7">
                  <c:v>80265</c:v>
                </c:pt>
                <c:pt idx="8">
                  <c:v>83293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401248256"/>
        <c:axId val="401242376"/>
      </c:barChart>
      <c:catAx>
        <c:axId val="4012482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242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12423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5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8.4411576931261983E-3"/>
              <c:y val="3.2770591176102988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248256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50" b="1"/>
            </a:pPr>
            <a:r>
              <a:rPr lang="ja-JP" altLang="en-US" sz="1350" b="1"/>
              <a:t>自己資本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9.5076400679117143E-2"/>
          <c:y val="0.12938816449348045"/>
          <c:w val="0.88115449915110355"/>
          <c:h val="0.7642928786359076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1.8539396702087014E-3"/>
                  <c:y val="3.79913576228167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3.2583979097743022E-4"/>
                  <c:y val="-2.826202447585618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2.1936669014900882E-3"/>
                  <c:y val="-2.05862821364196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2.3632748058248099E-3"/>
                  <c:y val="-1.476172406160073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2.5330450088688053E-3"/>
                  <c:y val="-2.85391877495053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2.7030256552019335E-3"/>
                  <c:y val="-5.49407077127407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5.2289888688973715E-4"/>
                  <c:y val="-4.69968092938968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2.0511677263445128E-3"/>
                  <c:y val="-9.131328463460139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9.5112403135338551E-4"/>
                  <c:y val="7.577079973437055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7113181654389287E-3"/>
                  <c:y val="3.44002693975104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主要財務データ【グラフ】!$E$117:$M$117</c:f>
              <c:strCache>
                <c:ptCount val="9"/>
                <c:pt idx="0">
                  <c:v>2011/3</c:v>
                </c:pt>
                <c:pt idx="1">
                  <c:v>2012/3</c:v>
                </c:pt>
                <c:pt idx="2">
                  <c:v>2013/3</c:v>
                </c:pt>
                <c:pt idx="3">
                  <c:v>2014/3</c:v>
                </c:pt>
                <c:pt idx="4">
                  <c:v>2015/3</c:v>
                </c:pt>
                <c:pt idx="5">
                  <c:v>2016/3</c:v>
                </c:pt>
                <c:pt idx="6">
                  <c:v>2017/3</c:v>
                </c:pt>
                <c:pt idx="7">
                  <c:v>2018/3</c:v>
                </c:pt>
                <c:pt idx="8">
                  <c:v>2019/3</c:v>
                </c:pt>
              </c:strCache>
            </c:strRef>
          </c:cat>
          <c:val>
            <c:numRef>
              <c:f>主要財務データ【グラフ】!$E$124:$M$124</c:f>
              <c:numCache>
                <c:formatCode>#,##0;"△ "#,##0</c:formatCode>
                <c:ptCount val="9"/>
                <c:pt idx="0">
                  <c:v>130088</c:v>
                </c:pt>
                <c:pt idx="1">
                  <c:v>122131</c:v>
                </c:pt>
                <c:pt idx="2">
                  <c:v>117969</c:v>
                </c:pt>
                <c:pt idx="3">
                  <c:v>113568</c:v>
                </c:pt>
                <c:pt idx="4">
                  <c:v>122014</c:v>
                </c:pt>
                <c:pt idx="5">
                  <c:v>83328</c:v>
                </c:pt>
                <c:pt idx="6">
                  <c:v>76507</c:v>
                </c:pt>
                <c:pt idx="7">
                  <c:v>50699</c:v>
                </c:pt>
                <c:pt idx="8">
                  <c:v>54025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401245512"/>
        <c:axId val="401245120"/>
      </c:barChart>
      <c:catAx>
        <c:axId val="4012455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2451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124512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925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3582521200130119E-2"/>
              <c:y val="3.6108212377067322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245512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0" b="1"/>
            </a:pPr>
            <a:r>
              <a:rPr lang="ja-JP" altLang="en-US" sz="1250" b="1"/>
              <a:t>映像機器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0108303249097472"/>
          <c:y val="0.165017033496524"/>
          <c:w val="0.86823104693140796"/>
          <c:h val="0.722774606714775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7.2072072072072073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3.3858617706936572E-4"/>
                  <c:y val="-5.775383093229710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1.76017601760176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1.7826960819086804E-3"/>
                  <c:y val="-1.644101418015817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1.6022130319864793E-3"/>
                  <c:y val="-2.20236159168284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834429955695611E-4"/>
                  <c:y val="-4.550750273811821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1.2411984456670436E-3"/>
                  <c:y val="-8.750219475997007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7.4445758188899675E-4"/>
                  <c:y val="-1.697810472627603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9.2483034215317685E-4"/>
                  <c:y val="5.4988175982952623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1054834361920976E-3"/>
                  <c:y val="-2.027286193186247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'機器別売上高（連結）'!$D$4:$M$4</c:f>
              <c:strCache>
                <c:ptCount val="10"/>
                <c:pt idx="0">
                  <c:v>2010/3</c:v>
                </c:pt>
                <c:pt idx="1">
                  <c:v>2011/3</c:v>
                </c:pt>
                <c:pt idx="2">
                  <c:v>2012/3</c:v>
                </c:pt>
                <c:pt idx="3">
                  <c:v>2013/3</c:v>
                </c:pt>
                <c:pt idx="4">
                  <c:v>2014/3</c:v>
                </c:pt>
                <c:pt idx="5">
                  <c:v>2015/3</c:v>
                </c:pt>
                <c:pt idx="6">
                  <c:v>2016/3</c:v>
                </c:pt>
                <c:pt idx="7">
                  <c:v>2017/3</c:v>
                </c:pt>
                <c:pt idx="8">
                  <c:v>2018/3</c:v>
                </c:pt>
                <c:pt idx="9">
                  <c:v>2019/3</c:v>
                </c:pt>
              </c:strCache>
            </c:strRef>
          </c:cat>
          <c:val>
            <c:numRef>
              <c:f>'機器別売上高（連結）'!$D$5:$M$5</c:f>
              <c:numCache>
                <c:formatCode>#,##0;"△ "#,##0</c:formatCode>
                <c:ptCount val="10"/>
                <c:pt idx="0">
                  <c:v>233528</c:v>
                </c:pt>
                <c:pt idx="1">
                  <c:v>198606</c:v>
                </c:pt>
                <c:pt idx="2">
                  <c:v>183507</c:v>
                </c:pt>
                <c:pt idx="3">
                  <c:v>154940</c:v>
                </c:pt>
                <c:pt idx="4">
                  <c:v>182945</c:v>
                </c:pt>
                <c:pt idx="5">
                  <c:v>171987</c:v>
                </c:pt>
                <c:pt idx="6">
                  <c:v>147742</c:v>
                </c:pt>
                <c:pt idx="7">
                  <c:v>115262</c:v>
                </c:pt>
                <c:pt idx="8">
                  <c:v>122569</c:v>
                </c:pt>
                <c:pt idx="9">
                  <c:v>97059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401247864"/>
        <c:axId val="401243944"/>
      </c:barChart>
      <c:catAx>
        <c:axId val="40124786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243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124394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75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9.0252707581227436E-3"/>
              <c:y val="7.260760721741466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24786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358050731023243"/>
          <c:y val="1.644736842105263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5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0126591219936019"/>
          <c:y val="0.16118446941892831"/>
          <c:w val="0.86799353313737315"/>
          <c:h val="0.72697485186904409"/>
        </c:manualLayout>
      </c:layout>
      <c:barChart>
        <c:barDir val="col"/>
        <c:grouping val="clustered"/>
        <c:varyColors val="0"/>
        <c:ser>
          <c:idx val="0"/>
          <c:order val="0"/>
          <c:tx>
            <c:v>情報機器</c:v>
          </c:tx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5.0648499767390917E-5"/>
                  <c:y val="1.055286174683585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5.644746813378411E-4"/>
                  <c:y val="-1.0390982165632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7576676838927138E-3"/>
                  <c:y val="-1.453550406377181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5.0736992682135389E-5"/>
                  <c:y val="5.570520790164387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5.0655853852954685E-5"/>
                  <c:y val="-1.460862111475613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1.7575675097600417E-3"/>
                  <c:y val="-7.9759161077496668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5.065953089577823E-5"/>
                  <c:y val="-8.28388321851315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6.4670733956035255E-4"/>
                  <c:y val="5.76495372288990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5.4542267133295542E-4"/>
                  <c:y val="2.13178615830915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5.0759705028339305E-5"/>
                  <c:y val="9.568819196647988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'機器別売上高（連結）'!$D$4:$M$4</c:f>
              <c:strCache>
                <c:ptCount val="10"/>
                <c:pt idx="0">
                  <c:v>2010/3</c:v>
                </c:pt>
                <c:pt idx="1">
                  <c:v>2011/3</c:v>
                </c:pt>
                <c:pt idx="2">
                  <c:v>2012/3</c:v>
                </c:pt>
                <c:pt idx="3">
                  <c:v>2013/3</c:v>
                </c:pt>
                <c:pt idx="4">
                  <c:v>2014/3</c:v>
                </c:pt>
                <c:pt idx="5">
                  <c:v>2015/3</c:v>
                </c:pt>
                <c:pt idx="6">
                  <c:v>2016/3</c:v>
                </c:pt>
                <c:pt idx="7">
                  <c:v>2017/3</c:v>
                </c:pt>
                <c:pt idx="8">
                  <c:v>2018/3</c:v>
                </c:pt>
                <c:pt idx="9">
                  <c:v>2019/3</c:v>
                </c:pt>
              </c:strCache>
            </c:strRef>
          </c:cat>
          <c:val>
            <c:numRef>
              <c:f>'機器別売上高（連結）'!$D$7:$M$7</c:f>
              <c:numCache>
                <c:formatCode>#,##0;"△ "#,##0</c:formatCode>
                <c:ptCount val="10"/>
                <c:pt idx="0">
                  <c:v>54629</c:v>
                </c:pt>
                <c:pt idx="1">
                  <c:v>56405</c:v>
                </c:pt>
                <c:pt idx="2">
                  <c:v>30013</c:v>
                </c:pt>
                <c:pt idx="3">
                  <c:v>11965</c:v>
                </c:pt>
                <c:pt idx="4">
                  <c:v>18876</c:v>
                </c:pt>
                <c:pt idx="5">
                  <c:v>12634</c:v>
                </c:pt>
                <c:pt idx="6">
                  <c:v>5000</c:v>
                </c:pt>
                <c:pt idx="7">
                  <c:v>5075</c:v>
                </c:pt>
                <c:pt idx="8">
                  <c:v>3334</c:v>
                </c:pt>
                <c:pt idx="9">
                  <c:v>3306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401248648"/>
        <c:axId val="401249040"/>
      </c:barChart>
      <c:catAx>
        <c:axId val="40124864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2490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1249040"/>
        <c:scaling>
          <c:orientation val="minMax"/>
          <c:max val="10000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75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9.0415683599116906E-3"/>
              <c:y val="6.5789473684210523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248648"/>
        <c:crosses val="autoZero"/>
        <c:crossBetween val="between"/>
        <c:majorUnit val="20000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5340577051524472"/>
          <c:y val="1.639344262295082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5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8.9605891587371866E-2"/>
          <c:y val="0.16393442622950818"/>
          <c:w val="0.87992985538799173"/>
          <c:h val="0.72459016393442621"/>
        </c:manualLayout>
      </c:layout>
      <c:barChart>
        <c:barDir val="col"/>
        <c:grouping val="clustered"/>
        <c:varyColors val="0"/>
        <c:ser>
          <c:idx val="0"/>
          <c:order val="0"/>
          <c:tx>
            <c:v>その他</c:v>
          </c:tx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8.0526249066809399E-3"/>
                  <c:y val="2.20506862871649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2.5099188182872707E-3"/>
                  <c:y val="-1.331095908093455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8.74316939890710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5.1297076237563329E-3"/>
                  <c:y val="-1.844361258121423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3.7642649539255148E-3"/>
                  <c:y val="-2.848139064584142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9.3905971950286179E-7"/>
                  <c:y val="2.27277655866787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1.3646415843815588E-3"/>
                  <c:y val="1.02625532464179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3.5759394118668975E-4"/>
                  <c:y val="-2.58746181317499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5.3676653566783576E-4"/>
                  <c:y val="7.0657889075340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1.0761624385502795E-3"/>
                  <c:y val="-3.227847338754787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'機器別売上高（連結）'!$D$4:$M$4</c:f>
              <c:strCache>
                <c:ptCount val="10"/>
                <c:pt idx="0">
                  <c:v>2010/3</c:v>
                </c:pt>
                <c:pt idx="1">
                  <c:v>2011/3</c:v>
                </c:pt>
                <c:pt idx="2">
                  <c:v>2012/3</c:v>
                </c:pt>
                <c:pt idx="3">
                  <c:v>2013/3</c:v>
                </c:pt>
                <c:pt idx="4">
                  <c:v>2014/3</c:v>
                </c:pt>
                <c:pt idx="5">
                  <c:v>2015/3</c:v>
                </c:pt>
                <c:pt idx="6">
                  <c:v>2016/3</c:v>
                </c:pt>
                <c:pt idx="7">
                  <c:v>2017/3</c:v>
                </c:pt>
                <c:pt idx="8">
                  <c:v>2018/3</c:v>
                </c:pt>
                <c:pt idx="9">
                  <c:v>2019/3</c:v>
                </c:pt>
              </c:strCache>
            </c:strRef>
          </c:cat>
          <c:val>
            <c:numRef>
              <c:f>'機器別売上高（連結）'!$D$9:$M$9</c:f>
              <c:numCache>
                <c:formatCode>#,##0;"△ "#,##0</c:formatCode>
                <c:ptCount val="10"/>
                <c:pt idx="0">
                  <c:v>26754</c:v>
                </c:pt>
                <c:pt idx="1">
                  <c:v>40912</c:v>
                </c:pt>
                <c:pt idx="2">
                  <c:v>32627</c:v>
                </c:pt>
                <c:pt idx="3">
                  <c:v>24176</c:v>
                </c:pt>
                <c:pt idx="4">
                  <c:v>31981</c:v>
                </c:pt>
                <c:pt idx="5">
                  <c:v>31932</c:v>
                </c:pt>
                <c:pt idx="6">
                  <c:v>17297</c:v>
                </c:pt>
                <c:pt idx="7">
                  <c:v>13500</c:v>
                </c:pt>
                <c:pt idx="8">
                  <c:v>4225</c:v>
                </c:pt>
                <c:pt idx="9">
                  <c:v>5183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401732104"/>
        <c:axId val="401728184"/>
      </c:barChart>
      <c:catAx>
        <c:axId val="4017321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7281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172818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75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8.9605734767025085E-3"/>
              <c:y val="6.8852459016393447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732104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27863593268672"/>
          <c:y val="2.7950352942960475E-2"/>
          <c:w val="0.66306765391685285"/>
          <c:h val="0.9534175948320962"/>
        </c:manualLayout>
      </c:layout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366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33CCCC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CC00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cat>
            <c:strRef>
              <c:f>'機器別売上高（連結）'!$C$85:$C$87</c:f>
              <c:strCache>
                <c:ptCount val="3"/>
                <c:pt idx="0">
                  <c:v>映像機器</c:v>
                </c:pt>
                <c:pt idx="1">
                  <c:v>情報機器</c:v>
                </c:pt>
                <c:pt idx="2">
                  <c:v>その他</c:v>
                </c:pt>
              </c:strCache>
            </c:strRef>
          </c:cat>
          <c:val>
            <c:numRef>
              <c:f>'機器別売上高（連結）'!$D$85:$D$87</c:f>
              <c:numCache>
                <c:formatCode>#,##0;"△ "#,##0</c:formatCode>
                <c:ptCount val="3"/>
                <c:pt idx="0">
                  <c:v>122569</c:v>
                </c:pt>
                <c:pt idx="1">
                  <c:v>3334</c:v>
                </c:pt>
                <c:pt idx="2">
                  <c:v>4225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8644087083809632"/>
          <c:y val="2.5806492260729997E-2"/>
          <c:w val="0.63135658533809891"/>
          <c:h val="0.96129183671219243"/>
        </c:manualLayout>
      </c:layout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366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33CCCC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CC00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cat>
            <c:strRef>
              <c:f>'機器別売上高（連結）'!$C$85:$C$87</c:f>
              <c:strCache>
                <c:ptCount val="3"/>
                <c:pt idx="0">
                  <c:v>映像機器</c:v>
                </c:pt>
                <c:pt idx="1">
                  <c:v>情報機器</c:v>
                </c:pt>
                <c:pt idx="2">
                  <c:v>その他</c:v>
                </c:pt>
              </c:strCache>
            </c:strRef>
          </c:cat>
          <c:val>
            <c:numRef>
              <c:f>'機器別売上高（連結）'!$E$85:$E$87</c:f>
              <c:numCache>
                <c:formatCode>#,##0;"△ "#,##0</c:formatCode>
                <c:ptCount val="3"/>
                <c:pt idx="0">
                  <c:v>97059</c:v>
                </c:pt>
                <c:pt idx="1">
                  <c:v>3306</c:v>
                </c:pt>
                <c:pt idx="2">
                  <c:v>5183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85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80" b="1"/>
            </a:pPr>
            <a:r>
              <a:rPr lang="ja-JP" altLang="en-US" sz="1080" b="1"/>
              <a:t>米州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2272727272727273"/>
          <c:y val="0.1214059401924736"/>
          <c:w val="0.84545454545454546"/>
          <c:h val="0.7827488249251587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1.360068086727253E-2"/>
                  <c:y val="9.9955556673624697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7.078638979651353E-3"/>
                  <c:y val="1.534250710673945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8.7346224579070472E-4"/>
                  <c:y val="1.26480675538560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3.4421887740222947E-3"/>
                  <c:y val="1.248941326423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6.0113914332137058E-3"/>
                  <c:y val="-2.399168155098823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3.2838752298819792E-3"/>
                  <c:y val="1.03906819954214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1.1920176644586094E-2"/>
                  <c:y val="1.67536246467594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9.9437570303712031E-3"/>
                  <c:y val="-2.47426899113649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2.5268270037673863E-3"/>
                  <c:y val="-1.91686582308201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2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2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'仕向地別売上高（連結）'!$E$4:$N$4</c:f>
              <c:strCache>
                <c:ptCount val="10"/>
                <c:pt idx="0">
                  <c:v>2010/3</c:v>
                </c:pt>
                <c:pt idx="1">
                  <c:v>2011/3</c:v>
                </c:pt>
                <c:pt idx="2">
                  <c:v>2012/3</c:v>
                </c:pt>
                <c:pt idx="3">
                  <c:v>2013/3</c:v>
                </c:pt>
                <c:pt idx="4">
                  <c:v>2014/3</c:v>
                </c:pt>
                <c:pt idx="5">
                  <c:v>2015/3</c:v>
                </c:pt>
                <c:pt idx="6">
                  <c:v>2016/3</c:v>
                </c:pt>
                <c:pt idx="7">
                  <c:v>2017/3</c:v>
                </c:pt>
                <c:pt idx="8">
                  <c:v>2018/3</c:v>
                </c:pt>
                <c:pt idx="9">
                  <c:v>2019/3</c:v>
                </c:pt>
              </c:strCache>
            </c:strRef>
          </c:cat>
          <c:val>
            <c:numRef>
              <c:f>'仕向地別売上高（連結）'!$E$7:$N$7</c:f>
              <c:numCache>
                <c:formatCode>#,##0;"△ "#,##0</c:formatCode>
                <c:ptCount val="10"/>
                <c:pt idx="0">
                  <c:v>216454</c:v>
                </c:pt>
                <c:pt idx="1">
                  <c:v>155754</c:v>
                </c:pt>
                <c:pt idx="2">
                  <c:v>134111</c:v>
                </c:pt>
                <c:pt idx="3">
                  <c:v>132383</c:v>
                </c:pt>
                <c:pt idx="4">
                  <c:v>184730</c:v>
                </c:pt>
                <c:pt idx="5">
                  <c:v>176109</c:v>
                </c:pt>
                <c:pt idx="6">
                  <c:v>135883</c:v>
                </c:pt>
                <c:pt idx="7">
                  <c:v>102869</c:v>
                </c:pt>
                <c:pt idx="8">
                  <c:v>94303</c:v>
                </c:pt>
                <c:pt idx="9">
                  <c:v>69904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401729360"/>
        <c:axId val="401730144"/>
      </c:barChart>
      <c:catAx>
        <c:axId val="40172936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2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730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173014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1363636363636364E-2"/>
              <c:y val="2.2364217252396165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72936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0.59055118110236227" l="0.39370078740157483" r="0.39370078740157483" t="0.59055118110236227" header="0.51181102362204722" footer="0.51181102362204722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4292333321348526"/>
          <c:y val="1.597444089456868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075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0958928543558574"/>
          <c:y val="0.1214059401924736"/>
          <c:w val="0.85844940257875502"/>
          <c:h val="0.78274882492515874"/>
        </c:manualLayout>
      </c:layout>
      <c:barChart>
        <c:barDir val="col"/>
        <c:grouping val="clustered"/>
        <c:varyColors val="0"/>
        <c:ser>
          <c:idx val="0"/>
          <c:order val="0"/>
          <c:tx>
            <c:v>欧州</c:v>
          </c:tx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-2.1428315390773422E-3"/>
                  <c:y val="-1.268630558560371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4.0605546461472287E-3"/>
                  <c:y val="-4.656318918601628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8.519701810436635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3.604124598234022E-3"/>
                  <c:y val="2.075117607104223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2.2341175486599836E-3"/>
                  <c:y val="-2.354926081524154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3.1474555817093425E-3"/>
                  <c:y val="-1.6368560958634164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3.3089983630650113E-3"/>
                  <c:y val="7.14883483015102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1.8477053039083317E-3"/>
                  <c:y val="3.629594224044678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9.1047040971168431E-5"/>
                  <c:y val="-1.631321643899943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3114597397631822E-3"/>
                  <c:y val="-1.59063503643514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875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'仕向地別売上高（連結）'!$E$4:$N$4</c:f>
              <c:strCache>
                <c:ptCount val="10"/>
                <c:pt idx="0">
                  <c:v>2010/3</c:v>
                </c:pt>
                <c:pt idx="1">
                  <c:v>2011/3</c:v>
                </c:pt>
                <c:pt idx="2">
                  <c:v>2012/3</c:v>
                </c:pt>
                <c:pt idx="3">
                  <c:v>2013/3</c:v>
                </c:pt>
                <c:pt idx="4">
                  <c:v>2014/3</c:v>
                </c:pt>
                <c:pt idx="5">
                  <c:v>2015/3</c:v>
                </c:pt>
                <c:pt idx="6">
                  <c:v>2016/3</c:v>
                </c:pt>
                <c:pt idx="7">
                  <c:v>2017/3</c:v>
                </c:pt>
                <c:pt idx="8">
                  <c:v>2018/3</c:v>
                </c:pt>
                <c:pt idx="9">
                  <c:v>2019/3</c:v>
                </c:pt>
              </c:strCache>
            </c:strRef>
          </c:cat>
          <c:val>
            <c:numRef>
              <c:f>'仕向地別売上高（連結）'!$E$9:$N$9</c:f>
              <c:numCache>
                <c:formatCode>#,##0;"△ "#,##0</c:formatCode>
                <c:ptCount val="10"/>
                <c:pt idx="0">
                  <c:v>30490</c:v>
                </c:pt>
                <c:pt idx="1">
                  <c:v>23836</c:v>
                </c:pt>
                <c:pt idx="2">
                  <c:v>12592</c:v>
                </c:pt>
                <c:pt idx="3">
                  <c:v>6200</c:v>
                </c:pt>
                <c:pt idx="4">
                  <c:v>7735</c:v>
                </c:pt>
                <c:pt idx="5">
                  <c:v>6122</c:v>
                </c:pt>
                <c:pt idx="6">
                  <c:v>1659</c:v>
                </c:pt>
                <c:pt idx="7">
                  <c:v>1023</c:v>
                </c:pt>
                <c:pt idx="8">
                  <c:v>538</c:v>
                </c:pt>
                <c:pt idx="9">
                  <c:v>392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401727008"/>
        <c:axId val="401731712"/>
      </c:barChart>
      <c:catAx>
        <c:axId val="4017270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731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173171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1415525114155251E-2"/>
              <c:y val="2.2364217252396165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727008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596858763952911"/>
          <c:y val="1.5873015873015872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0933952935863797"/>
          <c:y val="0.12380990764480297"/>
          <c:w val="0.86104879369927401"/>
          <c:h val="0.78095480206721868"/>
        </c:manualLayout>
      </c:layout>
      <c:barChart>
        <c:barDir val="col"/>
        <c:grouping val="clustered"/>
        <c:varyColors val="0"/>
        <c:ser>
          <c:idx val="0"/>
          <c:order val="0"/>
          <c:tx>
            <c:v>アジアその他</c:v>
          </c:tx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2.4394348443972512E-3"/>
                  <c:y val="-2.660267466566677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4.3933187040341489E-3"/>
                  <c:y val="1.35933008373953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9.7443908969082531E-4"/>
                  <c:y val="1.33806607507394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5.236418278455981E-3"/>
                  <c:y val="1.158188559763370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2.6649288216104273E-3"/>
                  <c:y val="1.56353789109694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3.1204457248391864E-3"/>
                  <c:y val="-3.759563387909844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1.7291049796030447E-3"/>
                  <c:y val="9.2851726867474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2.2525561148674901E-4"/>
                  <c:y val="-1.61469816272965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1.567493017076044E-3"/>
                  <c:y val="-4.653751614381613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6.0544894516013966E-3"/>
                  <c:y val="8.465608465608466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'仕向地別売上高（連結）'!$E$4:$N$4</c:f>
              <c:strCache>
                <c:ptCount val="10"/>
                <c:pt idx="0">
                  <c:v>2010/3</c:v>
                </c:pt>
                <c:pt idx="1">
                  <c:v>2011/3</c:v>
                </c:pt>
                <c:pt idx="2">
                  <c:v>2012/3</c:v>
                </c:pt>
                <c:pt idx="3">
                  <c:v>2013/3</c:v>
                </c:pt>
                <c:pt idx="4">
                  <c:v>2014/3</c:v>
                </c:pt>
                <c:pt idx="5">
                  <c:v>2015/3</c:v>
                </c:pt>
                <c:pt idx="6">
                  <c:v>2016/3</c:v>
                </c:pt>
                <c:pt idx="7">
                  <c:v>2017/3</c:v>
                </c:pt>
                <c:pt idx="8">
                  <c:v>2018/3</c:v>
                </c:pt>
                <c:pt idx="9">
                  <c:v>2019/3</c:v>
                </c:pt>
              </c:strCache>
            </c:strRef>
          </c:cat>
          <c:val>
            <c:numRef>
              <c:f>'仕向地別売上高（連結）'!$E$11:$N$11</c:f>
              <c:numCache>
                <c:formatCode>#,##0;"△ "#,##0</c:formatCode>
                <c:ptCount val="10"/>
                <c:pt idx="0">
                  <c:v>8822</c:v>
                </c:pt>
                <c:pt idx="1">
                  <c:v>8505</c:v>
                </c:pt>
                <c:pt idx="2">
                  <c:v>9290</c:v>
                </c:pt>
                <c:pt idx="3">
                  <c:v>3541</c:v>
                </c:pt>
                <c:pt idx="4">
                  <c:v>2635</c:v>
                </c:pt>
                <c:pt idx="5">
                  <c:v>1870</c:v>
                </c:pt>
                <c:pt idx="6">
                  <c:v>1022</c:v>
                </c:pt>
                <c:pt idx="7">
                  <c:v>424</c:v>
                </c:pt>
                <c:pt idx="8">
                  <c:v>1391</c:v>
                </c:pt>
                <c:pt idx="9">
                  <c:v>1321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401732496"/>
        <c:axId val="401731320"/>
      </c:barChart>
      <c:catAx>
        <c:axId val="4017324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7313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1731320"/>
        <c:scaling>
          <c:orientation val="minMax"/>
          <c:max val="20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1389521640091117E-2"/>
              <c:y val="2.8571428571428571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732496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2081495469174951"/>
          <c:y val="1.5723270440251572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0859740503637258"/>
          <c:y val="0.11949722231605714"/>
          <c:w val="0.85972945653794952"/>
          <c:h val="0.78616593628984954"/>
        </c:manualLayout>
      </c:layout>
      <c:barChart>
        <c:barDir val="col"/>
        <c:grouping val="clustered"/>
        <c:varyColors val="0"/>
        <c:ser>
          <c:idx val="0"/>
          <c:order val="0"/>
          <c:tx>
            <c:v>その他</c:v>
          </c:tx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2.9107196814845099E-3"/>
                  <c:y val="-3.354000561250598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4.4051829864382355E-3"/>
                  <c:y val="-1.17245250004126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3.6579513339613586E-3"/>
                  <c:y val="-8.808993215470708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2.9107196814845099E-3"/>
                  <c:y val="4.604565938691625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2.8901014912639305E-3"/>
                  <c:y val="-5.43455652949041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4.5006902353910052E-3"/>
                  <c:y val="5.817527526040415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3.7330773833857676E-3"/>
                  <c:y val="-1.169118011191995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6.2755135292061402E-4"/>
                  <c:y val="-1.11685567605936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1.5188733462492157E-3"/>
                  <c:y val="1.104244044966077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8.3769099968598725E-3"/>
                  <c:y val="-2.30604664982914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'仕向地別売上高（連結）'!$E$4:$N$4</c:f>
              <c:strCache>
                <c:ptCount val="10"/>
                <c:pt idx="0">
                  <c:v>2010/3</c:v>
                </c:pt>
                <c:pt idx="1">
                  <c:v>2011/3</c:v>
                </c:pt>
                <c:pt idx="2">
                  <c:v>2012/3</c:v>
                </c:pt>
                <c:pt idx="3">
                  <c:v>2013/3</c:v>
                </c:pt>
                <c:pt idx="4">
                  <c:v>2014/3</c:v>
                </c:pt>
                <c:pt idx="5">
                  <c:v>2015/3</c:v>
                </c:pt>
                <c:pt idx="6">
                  <c:v>2016/3</c:v>
                </c:pt>
                <c:pt idx="7">
                  <c:v>2017/3</c:v>
                </c:pt>
                <c:pt idx="8">
                  <c:v>2018/3</c:v>
                </c:pt>
                <c:pt idx="9">
                  <c:v>2019/3</c:v>
                </c:pt>
              </c:strCache>
            </c:strRef>
          </c:cat>
          <c:val>
            <c:numRef>
              <c:f>'仕向地別売上高（連結）'!$E$13:$N$13</c:f>
              <c:numCache>
                <c:formatCode>#,##0;"△ "#,##0</c:formatCode>
                <c:ptCount val="10"/>
                <c:pt idx="0">
                  <c:v>10765</c:v>
                </c:pt>
                <c:pt idx="1">
                  <c:v>13630</c:v>
                </c:pt>
                <c:pt idx="2">
                  <c:v>8862</c:v>
                </c:pt>
                <c:pt idx="3">
                  <c:v>13090</c:v>
                </c:pt>
                <c:pt idx="4">
                  <c:v>591</c:v>
                </c:pt>
                <c:pt idx="5">
                  <c:v>239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401728968"/>
        <c:axId val="401729752"/>
      </c:barChart>
      <c:catAx>
        <c:axId val="4017289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7297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172975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1312217194570135E-2"/>
              <c:y val="2.20125786163522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728968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641255605381166"/>
          <c:y val="1.5723270440251572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210762331838565"/>
          <c:y val="0.12264188606121652"/>
          <c:w val="0.84753363228699552"/>
          <c:h val="0.78302127254469012"/>
        </c:manualLayout>
      </c:layout>
      <c:barChart>
        <c:barDir val="col"/>
        <c:grouping val="clustered"/>
        <c:varyColors val="0"/>
        <c:ser>
          <c:idx val="0"/>
          <c:order val="0"/>
          <c:tx>
            <c:v>日本</c:v>
          </c:tx>
          <c:spPr>
            <a:solidFill>
              <a:srgbClr val="99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6.8974500393114051E-3"/>
                  <c:y val="1.36063652420805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2.0960606451764321E-3"/>
                  <c:y val="-1.33640370425394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2.544562704624664E-3"/>
                  <c:y val="2.648442529589538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1.2438832627292676E-5"/>
                  <c:y val="1.951303256904207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1.1992912212351995E-3"/>
                  <c:y val="-9.64294557519932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5.6772709670605632E-4"/>
                  <c:y val="-1.117515970880990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3.5997512233474542E-3"/>
                  <c:y val="2.05295564469535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2.544562704624664E-3"/>
                  <c:y val="-2.96010168540253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7.2591149653238203E-4"/>
                  <c:y val="-1.168688819557932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5.9612518628912071E-3"/>
                  <c:y val="-3.354297693920335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'仕向地別売上高（連結）'!$E$4:$N$4</c:f>
              <c:strCache>
                <c:ptCount val="10"/>
                <c:pt idx="0">
                  <c:v>2010/3</c:v>
                </c:pt>
                <c:pt idx="1">
                  <c:v>2011/3</c:v>
                </c:pt>
                <c:pt idx="2">
                  <c:v>2012/3</c:v>
                </c:pt>
                <c:pt idx="3">
                  <c:v>2013/3</c:v>
                </c:pt>
                <c:pt idx="4">
                  <c:v>2014/3</c:v>
                </c:pt>
                <c:pt idx="5">
                  <c:v>2015/3</c:v>
                </c:pt>
                <c:pt idx="6">
                  <c:v>2016/3</c:v>
                </c:pt>
                <c:pt idx="7">
                  <c:v>2017/3</c:v>
                </c:pt>
                <c:pt idx="8">
                  <c:v>2018/3</c:v>
                </c:pt>
                <c:pt idx="9">
                  <c:v>2019/3</c:v>
                </c:pt>
              </c:strCache>
            </c:strRef>
          </c:cat>
          <c:val>
            <c:numRef>
              <c:f>'仕向地別売上高（連結）'!$E$15:$N$15</c:f>
              <c:numCache>
                <c:formatCode>#,##0;"△ "#,##0</c:formatCode>
                <c:ptCount val="10"/>
                <c:pt idx="0">
                  <c:v>48380</c:v>
                </c:pt>
                <c:pt idx="1">
                  <c:v>94196</c:v>
                </c:pt>
                <c:pt idx="2">
                  <c:v>81290</c:v>
                </c:pt>
                <c:pt idx="3">
                  <c:v>35865</c:v>
                </c:pt>
                <c:pt idx="4">
                  <c:v>38109</c:v>
                </c:pt>
                <c:pt idx="5">
                  <c:v>32211</c:v>
                </c:pt>
                <c:pt idx="6">
                  <c:v>31477</c:v>
                </c:pt>
                <c:pt idx="7">
                  <c:v>29521</c:v>
                </c:pt>
                <c:pt idx="8">
                  <c:v>33897</c:v>
                </c:pt>
                <c:pt idx="9">
                  <c:v>33930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401730536"/>
        <c:axId val="401730928"/>
      </c:barChart>
      <c:catAx>
        <c:axId val="4017305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5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7309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0173092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1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en-US" sz="800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</a:rPr>
                  <a:t>(百万円)</a:t>
                </a:r>
              </a:p>
            </c:rich>
          </c:tx>
          <c:layout>
            <c:manualLayout>
              <c:xMode val="edge"/>
              <c:yMode val="edge"/>
              <c:x val="1.1210762331838564E-2"/>
              <c:y val="2.5157232704402517E-2"/>
            </c:manualLayout>
          </c:layout>
          <c:overlay val="0"/>
          <c:spPr>
            <a:noFill/>
            <a:ln w="25400">
              <a:noFill/>
            </a:ln>
          </c:spPr>
        </c:title>
        <c:numFmt formatCode="#,##0;&quot;△ &quot;#,##0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ja-JP"/>
          </a:p>
        </c:txPr>
        <c:crossAx val="401730536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322602324013617"/>
          <c:y val="1.6339921427955945E-2"/>
          <c:w val="0.63871101879834258"/>
          <c:h val="0.97059133282058319"/>
        </c:manualLayout>
      </c:layout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366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00CC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99CC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FF8080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FFCC00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cat>
            <c:numRef>
              <c:f>'仕向地別売上高（連結）'!$C$112:$C$116</c:f>
              <c:numCache>
                <c:formatCode>General</c:formatCode>
                <c:ptCount val="5"/>
              </c:numCache>
            </c:numRef>
          </c:cat>
          <c:val>
            <c:numRef>
              <c:f>'仕向地別売上高（連結）'!$D$112:$D$116</c:f>
              <c:numCache>
                <c:formatCode>#,##0;"△ "#,##0</c:formatCode>
                <c:ptCount val="5"/>
                <c:pt idx="0">
                  <c:v>94303</c:v>
                </c:pt>
                <c:pt idx="1">
                  <c:v>538</c:v>
                </c:pt>
                <c:pt idx="2">
                  <c:v>1391</c:v>
                </c:pt>
                <c:pt idx="4">
                  <c:v>33897</c:v>
                </c:pt>
              </c:numCache>
            </c:numRef>
          </c:val>
        </c:ser>
        <c:ser>
          <c:idx val="1"/>
          <c:order val="1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</c:dPt>
          <c:dPt>
            <c:idx val="2"/>
            <c:bubble3D val="0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25" b="0" i="0" u="none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numRef>
              <c:f>'仕向地別売上高（連結）'!$C$112:$C$116</c:f>
              <c:numCache>
                <c:formatCode>General</c:formatCode>
                <c:ptCount val="5"/>
              </c:numCache>
            </c:numRef>
          </c:cat>
          <c:val>
            <c:numRef>
              <c:f>'仕向地別売上高（連結）'!$D$112:$D$116</c:f>
              <c:numCache>
                <c:formatCode>#,##0;"△ "#,##0</c:formatCode>
                <c:ptCount val="5"/>
                <c:pt idx="0">
                  <c:v>94303</c:v>
                </c:pt>
                <c:pt idx="1">
                  <c:v>538</c:v>
                </c:pt>
                <c:pt idx="2">
                  <c:v>1391</c:v>
                </c:pt>
                <c:pt idx="4">
                  <c:v>33897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606083024898169"/>
          <c:y val="1.6556291390728478E-2"/>
          <c:w val="0.63420047475411501"/>
          <c:h val="0.9701986754966887"/>
        </c:manualLayout>
      </c:layout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3366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00CC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99CCFF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FF8080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FFCC00"/>
              </a:solidFill>
              <a:ln w="25400">
                <a:solidFill>
                  <a:srgbClr val="FFFFFF"/>
                </a:solidFill>
                <a:prstDash val="solid"/>
              </a:ln>
            </c:spPr>
          </c:dPt>
          <c:val>
            <c:numRef>
              <c:f>'仕向地別売上高（連結）'!$E$112:$E$116</c:f>
              <c:numCache>
                <c:formatCode>#,##0;"△ "#,##0</c:formatCode>
                <c:ptCount val="5"/>
                <c:pt idx="0">
                  <c:v>69904</c:v>
                </c:pt>
                <c:pt idx="1">
                  <c:v>392</c:v>
                </c:pt>
                <c:pt idx="2">
                  <c:v>1321</c:v>
                </c:pt>
                <c:pt idx="4">
                  <c:v>33930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9525">
      <a:noFill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 alignWithMargins="0"/>
    <c:pageMargins b="1" l="0.75" r="0.75" t="1" header="0.51200000000000001" footer="0.512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5" Type="http://schemas.openxmlformats.org/officeDocument/2006/relationships/chart" Target="../charts/chart17.xml"/><Relationship Id="rId4" Type="http://schemas.openxmlformats.org/officeDocument/2006/relationships/chart" Target="../charts/chart1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9525</xdr:rowOff>
    </xdr:from>
    <xdr:to>
      <xdr:col>5</xdr:col>
      <xdr:colOff>838200</xdr:colOff>
      <xdr:row>19</xdr:row>
      <xdr:rowOff>161925</xdr:rowOff>
    </xdr:to>
    <xdr:graphicFrame macro="">
      <xdr:nvGraphicFramePr>
        <xdr:cNvPr id="1730031" name="グラフ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38100</xdr:colOff>
      <xdr:row>3</xdr:row>
      <xdr:rowOff>66675</xdr:rowOff>
    </xdr:from>
    <xdr:to>
      <xdr:col>12</xdr:col>
      <xdr:colOff>581025</xdr:colOff>
      <xdr:row>20</xdr:row>
      <xdr:rowOff>28575</xdr:rowOff>
    </xdr:to>
    <xdr:graphicFrame macro="">
      <xdr:nvGraphicFramePr>
        <xdr:cNvPr id="1730032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66675</xdr:colOff>
      <xdr:row>21</xdr:row>
      <xdr:rowOff>190500</xdr:rowOff>
    </xdr:from>
    <xdr:to>
      <xdr:col>12</xdr:col>
      <xdr:colOff>600075</xdr:colOff>
      <xdr:row>38</xdr:row>
      <xdr:rowOff>152400</xdr:rowOff>
    </xdr:to>
    <xdr:graphicFrame macro="">
      <xdr:nvGraphicFramePr>
        <xdr:cNvPr id="1730033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22</xdr:row>
      <xdr:rowOff>0</xdr:rowOff>
    </xdr:from>
    <xdr:to>
      <xdr:col>5</xdr:col>
      <xdr:colOff>800100</xdr:colOff>
      <xdr:row>38</xdr:row>
      <xdr:rowOff>152400</xdr:rowOff>
    </xdr:to>
    <xdr:graphicFrame macro="">
      <xdr:nvGraphicFramePr>
        <xdr:cNvPr id="173003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38100</xdr:colOff>
      <xdr:row>43</xdr:row>
      <xdr:rowOff>95250</xdr:rowOff>
    </xdr:from>
    <xdr:to>
      <xdr:col>5</xdr:col>
      <xdr:colOff>790575</xdr:colOff>
      <xdr:row>60</xdr:row>
      <xdr:rowOff>57150</xdr:rowOff>
    </xdr:to>
    <xdr:graphicFrame macro="">
      <xdr:nvGraphicFramePr>
        <xdr:cNvPr id="1730035" name="グラフ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95250</xdr:colOff>
      <xdr:row>43</xdr:row>
      <xdr:rowOff>95250</xdr:rowOff>
    </xdr:from>
    <xdr:to>
      <xdr:col>12</xdr:col>
      <xdr:colOff>590550</xdr:colOff>
      <xdr:row>60</xdr:row>
      <xdr:rowOff>57150</xdr:rowOff>
    </xdr:to>
    <xdr:graphicFrame macro="">
      <xdr:nvGraphicFramePr>
        <xdr:cNvPr id="1730036" name="グラフ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28575</xdr:colOff>
      <xdr:row>62</xdr:row>
      <xdr:rowOff>57150</xdr:rowOff>
    </xdr:from>
    <xdr:to>
      <xdr:col>5</xdr:col>
      <xdr:colOff>809625</xdr:colOff>
      <xdr:row>78</xdr:row>
      <xdr:rowOff>171450</xdr:rowOff>
    </xdr:to>
    <xdr:graphicFrame macro="">
      <xdr:nvGraphicFramePr>
        <xdr:cNvPr id="1730037" name="グラフ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38100</xdr:colOff>
      <xdr:row>2</xdr:row>
      <xdr:rowOff>76200</xdr:rowOff>
    </xdr:from>
    <xdr:to>
      <xdr:col>12</xdr:col>
      <xdr:colOff>628650</xdr:colOff>
      <xdr:row>2</xdr:row>
      <xdr:rowOff>76200</xdr:rowOff>
    </xdr:to>
    <xdr:sp macro="" textlink="">
      <xdr:nvSpPr>
        <xdr:cNvPr id="1730038" name="Line 19"/>
        <xdr:cNvSpPr>
          <a:spLocks noChangeShapeType="1"/>
        </xdr:cNvSpPr>
      </xdr:nvSpPr>
      <xdr:spPr bwMode="auto">
        <a:xfrm>
          <a:off x="38100" y="485775"/>
          <a:ext cx="11525250" cy="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80" mc:Ignorable="a14" a14:legacySpreadsheetColorIndex="32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38100</xdr:colOff>
      <xdr:row>42</xdr:row>
      <xdr:rowOff>85725</xdr:rowOff>
    </xdr:from>
    <xdr:to>
      <xdr:col>12</xdr:col>
      <xdr:colOff>628650</xdr:colOff>
      <xdr:row>42</xdr:row>
      <xdr:rowOff>85725</xdr:rowOff>
    </xdr:to>
    <xdr:sp macro="" textlink="">
      <xdr:nvSpPr>
        <xdr:cNvPr id="1730039" name="Line 20"/>
        <xdr:cNvSpPr>
          <a:spLocks noChangeShapeType="1"/>
        </xdr:cNvSpPr>
      </xdr:nvSpPr>
      <xdr:spPr bwMode="auto">
        <a:xfrm>
          <a:off x="38100" y="8315325"/>
          <a:ext cx="11525250" cy="0"/>
        </a:xfrm>
        <a:prstGeom prst="line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000080" mc:Ignorable="a14" a14:legacySpreadsheetColorIndex="32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29</xdr:row>
      <xdr:rowOff>133350</xdr:rowOff>
    </xdr:from>
    <xdr:to>
      <xdr:col>7</xdr:col>
      <xdr:colOff>180975</xdr:colOff>
      <xdr:row>44</xdr:row>
      <xdr:rowOff>161925</xdr:rowOff>
    </xdr:to>
    <xdr:graphicFrame macro="">
      <xdr:nvGraphicFramePr>
        <xdr:cNvPr id="2675814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504825</xdr:colOff>
      <xdr:row>29</xdr:row>
      <xdr:rowOff>123825</xdr:rowOff>
    </xdr:from>
    <xdr:to>
      <xdr:col>13</xdr:col>
      <xdr:colOff>409575</xdr:colOff>
      <xdr:row>44</xdr:row>
      <xdr:rowOff>161925</xdr:rowOff>
    </xdr:to>
    <xdr:graphicFrame macro="">
      <xdr:nvGraphicFramePr>
        <xdr:cNvPr id="2675815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219075</xdr:colOff>
      <xdr:row>47</xdr:row>
      <xdr:rowOff>66675</xdr:rowOff>
    </xdr:from>
    <xdr:to>
      <xdr:col>7</xdr:col>
      <xdr:colOff>209550</xdr:colOff>
      <xdr:row>62</xdr:row>
      <xdr:rowOff>114300</xdr:rowOff>
    </xdr:to>
    <xdr:graphicFrame macro="">
      <xdr:nvGraphicFramePr>
        <xdr:cNvPr id="2675816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247650</xdr:colOff>
      <xdr:row>13</xdr:row>
      <xdr:rowOff>143935</xdr:rowOff>
    </xdr:from>
    <xdr:to>
      <xdr:col>12</xdr:col>
      <xdr:colOff>609600</xdr:colOff>
      <xdr:row>25</xdr:row>
      <xdr:rowOff>94131</xdr:rowOff>
    </xdr:to>
    <xdr:grpSp>
      <xdr:nvGrpSpPr>
        <xdr:cNvPr id="2675817" name="Group 19"/>
        <xdr:cNvGrpSpPr>
          <a:grpSpLocks/>
        </xdr:cNvGrpSpPr>
      </xdr:nvGrpSpPr>
      <xdr:grpSpPr bwMode="auto">
        <a:xfrm>
          <a:off x="247650" y="3135906"/>
          <a:ext cx="9629215" cy="2639607"/>
          <a:chOff x="13" y="320"/>
          <a:chExt cx="1046" cy="363"/>
        </a:xfrm>
      </xdr:grpSpPr>
      <xdr:graphicFrame macro="">
        <xdr:nvGraphicFramePr>
          <xdr:cNvPr id="2675818" name="グラフ 5"/>
          <xdr:cNvGraphicFramePr>
            <a:graphicFrameLocks/>
          </xdr:cNvGraphicFramePr>
        </xdr:nvGraphicFramePr>
        <xdr:xfrm>
          <a:off x="13" y="361"/>
          <a:ext cx="463" cy="32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4102" name="Oval 6"/>
          <xdr:cNvSpPr>
            <a:spLocks noChangeArrowheads="1"/>
          </xdr:cNvSpPr>
        </xdr:nvSpPr>
        <xdr:spPr bwMode="auto">
          <a:xfrm>
            <a:off x="186" y="450"/>
            <a:ext cx="124" cy="145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round/>
                <a:headEnd/>
                <a:tailEnd/>
              </a14:hiddenLine>
            </a:ext>
          </a:extLst>
        </xdr:spPr>
        <xdr:txBody>
          <a:bodyPr vertOverflow="clip" wrap="square" lIns="36576" tIns="36576" rIns="36576" bIns="36576" anchor="ctr" upright="1"/>
          <a:lstStyle/>
          <a:p>
            <a:pPr algn="ctr" rtl="0">
              <a:defRPr sz="1000"/>
            </a:pP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201</a:t>
            </a:r>
            <a:r>
              <a:rPr lang="en-US" altLang="ja-JP" sz="1700" b="1" i="0" u="none" strike="noStrike" baseline="0">
                <a:solidFill>
                  <a:srgbClr val="000000"/>
                </a:solidFill>
                <a:latin typeface="Calibri"/>
              </a:rPr>
              <a:t>8</a:t>
            </a: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/3</a:t>
            </a:r>
          </a:p>
        </xdr:txBody>
      </xdr:sp>
      <xdr:sp macro="" textlink="">
        <xdr:nvSpPr>
          <xdr:cNvPr id="2675820" name="Line 9"/>
          <xdr:cNvSpPr>
            <a:spLocks noChangeShapeType="1"/>
          </xdr:cNvSpPr>
        </xdr:nvSpPr>
        <xdr:spPr bwMode="auto">
          <a:xfrm>
            <a:off x="454" y="519"/>
            <a:ext cx="131" cy="0"/>
          </a:xfrm>
          <a:prstGeom prst="line">
            <a:avLst/>
          </a:prstGeom>
          <a:noFill/>
          <a:ln w="127000">
            <a:solidFill>
              <a:srgbClr xmlns:mc="http://schemas.openxmlformats.org/markup-compatibility/2006" xmlns:a14="http://schemas.microsoft.com/office/drawing/2010/main" val="808080" mc:Ignorable="a14" a14:legacySpreadsheetColorIndex="23"/>
            </a:solidFill>
            <a:round/>
            <a:headEnd/>
            <a:tailEnd type="arrow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106" name="Text Box 10"/>
          <xdr:cNvSpPr txBox="1">
            <a:spLocks noChangeArrowheads="1"/>
          </xdr:cNvSpPr>
        </xdr:nvSpPr>
        <xdr:spPr bwMode="auto">
          <a:xfrm>
            <a:off x="193" y="604"/>
            <a:ext cx="124" cy="3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FFFFFF"/>
                </a:solidFill>
                <a:latin typeface="ＭＳ Ｐゴシック"/>
                <a:ea typeface="ＭＳ Ｐゴシック"/>
              </a:rPr>
              <a:t>映像機器：</a:t>
            </a:r>
            <a:r>
              <a:rPr lang="en-US" altLang="ja-JP" sz="1200" b="0" i="0" u="none" strike="noStrike" baseline="0">
                <a:solidFill>
                  <a:srgbClr val="FFFFFF"/>
                </a:solidFill>
                <a:latin typeface="Calibri"/>
                <a:ea typeface="ＭＳ Ｐゴシック"/>
              </a:rPr>
              <a:t>94.2</a:t>
            </a:r>
            <a:r>
              <a:rPr lang="ja-JP" altLang="en-US" sz="1200" b="0" i="0" u="none" strike="noStrike" baseline="0">
                <a:solidFill>
                  <a:srgbClr val="FFFFFF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sp macro="" textlink="">
        <xdr:nvSpPr>
          <xdr:cNvPr id="4107" name="Text Box 11"/>
          <xdr:cNvSpPr txBox="1">
            <a:spLocks noChangeArrowheads="1"/>
          </xdr:cNvSpPr>
        </xdr:nvSpPr>
        <xdr:spPr bwMode="auto">
          <a:xfrm>
            <a:off x="130" y="337"/>
            <a:ext cx="79" cy="4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18288" bIns="0" anchor="t" upright="1">
            <a:spAutoFit/>
          </a:bodyPr>
          <a:lstStyle/>
          <a:p>
            <a:pPr algn="ctr" rtl="0">
              <a:lnSpc>
                <a:spcPts val="1400"/>
              </a:lnSpc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情報機器：</a:t>
            </a:r>
          </a:p>
          <a:p>
            <a:pPr algn="ctr" rtl="0">
              <a:lnSpc>
                <a:spcPts val="1200"/>
              </a:lnSpc>
              <a:defRPr sz="1000"/>
            </a:pP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  <a:ea typeface="+mn-ea"/>
              </a:rPr>
              <a:t>2.6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sp macro="" textlink="">
        <xdr:nvSpPr>
          <xdr:cNvPr id="4108" name="Text Box 12"/>
          <xdr:cNvSpPr txBox="1">
            <a:spLocks noChangeArrowheads="1"/>
          </xdr:cNvSpPr>
        </xdr:nvSpPr>
        <xdr:spPr bwMode="auto">
          <a:xfrm>
            <a:off x="211" y="320"/>
            <a:ext cx="61" cy="4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18288" bIns="0" anchor="t" upright="1">
            <a:spAutoFit/>
          </a:bodyPr>
          <a:lstStyle/>
          <a:p>
            <a:pPr algn="ctr" rtl="0">
              <a:lnSpc>
                <a:spcPts val="1400"/>
              </a:lnSpc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その他：</a:t>
            </a:r>
          </a:p>
          <a:p>
            <a:pPr algn="ctr" rtl="0">
              <a:lnSpc>
                <a:spcPts val="1200"/>
              </a:lnSpc>
              <a:defRPr sz="1000"/>
            </a:pP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</a:rPr>
              <a:t>3.2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graphicFrame macro="">
        <xdr:nvGraphicFramePr>
          <xdr:cNvPr id="2675824" name="グラフ 13"/>
          <xdr:cNvGraphicFramePr>
            <a:graphicFrameLocks/>
          </xdr:cNvGraphicFramePr>
        </xdr:nvGraphicFramePr>
        <xdr:xfrm>
          <a:off x="587" y="366"/>
          <a:ext cx="472" cy="31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4110" name="Oval 14"/>
          <xdr:cNvSpPr>
            <a:spLocks noChangeArrowheads="1"/>
          </xdr:cNvSpPr>
        </xdr:nvSpPr>
        <xdr:spPr bwMode="auto">
          <a:xfrm>
            <a:off x="765" y="450"/>
            <a:ext cx="123" cy="145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round/>
                <a:headEnd/>
                <a:tailEnd/>
              </a14:hiddenLine>
            </a:ext>
          </a:extLst>
        </xdr:spPr>
        <xdr:txBody>
          <a:bodyPr vertOverflow="clip" wrap="square" lIns="36576" tIns="36576" rIns="36576" bIns="36576" anchor="ctr" upright="1"/>
          <a:lstStyle/>
          <a:p>
            <a:pPr algn="ctr" rtl="0">
              <a:defRPr sz="1000"/>
            </a:pP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201</a:t>
            </a:r>
            <a:r>
              <a:rPr lang="en-US" altLang="ja-JP" sz="1700" b="1" i="0" u="none" strike="noStrike" baseline="0">
                <a:solidFill>
                  <a:srgbClr val="000000"/>
                </a:solidFill>
                <a:latin typeface="Calibri"/>
              </a:rPr>
              <a:t>9</a:t>
            </a: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/3</a:t>
            </a:r>
          </a:p>
        </xdr:txBody>
      </xdr:sp>
      <xdr:sp macro="" textlink="">
        <xdr:nvSpPr>
          <xdr:cNvPr id="4111" name="Text Box 15"/>
          <xdr:cNvSpPr txBox="1">
            <a:spLocks noChangeArrowheads="1"/>
          </xdr:cNvSpPr>
        </xdr:nvSpPr>
        <xdr:spPr bwMode="auto">
          <a:xfrm>
            <a:off x="766" y="604"/>
            <a:ext cx="124" cy="3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FFFFFF"/>
                </a:solidFill>
                <a:latin typeface="ＭＳ Ｐゴシック"/>
                <a:ea typeface="ＭＳ Ｐゴシック"/>
              </a:rPr>
              <a:t>映像機器：</a:t>
            </a:r>
            <a:r>
              <a:rPr lang="en-US" altLang="ja-JP" sz="1200" b="0" i="0" u="none" strike="noStrike" baseline="0">
                <a:solidFill>
                  <a:srgbClr val="FFFFFF"/>
                </a:solidFill>
                <a:latin typeface="Calibri"/>
                <a:ea typeface="ＭＳ Ｐゴシック"/>
              </a:rPr>
              <a:t>92.0</a:t>
            </a:r>
            <a:r>
              <a:rPr lang="ja-JP" altLang="en-US" sz="1200" b="0" i="0" u="none" strike="noStrike" baseline="0">
                <a:solidFill>
                  <a:srgbClr val="FFFFFF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sp macro="" textlink="">
        <xdr:nvSpPr>
          <xdr:cNvPr id="4112" name="Text Box 16"/>
          <xdr:cNvSpPr txBox="1">
            <a:spLocks noChangeArrowheads="1"/>
          </xdr:cNvSpPr>
        </xdr:nvSpPr>
        <xdr:spPr bwMode="auto">
          <a:xfrm>
            <a:off x="690" y="347"/>
            <a:ext cx="79" cy="5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18288" bIns="0" anchor="t" upright="1">
            <a:spAutoFit/>
          </a:bodyPr>
          <a:lstStyle/>
          <a:p>
            <a:pPr algn="ctr" rtl="0">
              <a:lnSpc>
                <a:spcPts val="1400"/>
              </a:lnSpc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情報機器：</a:t>
            </a:r>
          </a:p>
          <a:p>
            <a:pPr algn="ctr" rtl="0">
              <a:lnSpc>
                <a:spcPts val="1300"/>
              </a:lnSpc>
              <a:defRPr sz="1000"/>
            </a:pP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  <a:ea typeface="+mn-ea"/>
              </a:rPr>
              <a:t>3.1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sp macro="" textlink="">
        <xdr:nvSpPr>
          <xdr:cNvPr id="4113" name="Text Box 17"/>
          <xdr:cNvSpPr txBox="1">
            <a:spLocks noChangeArrowheads="1"/>
          </xdr:cNvSpPr>
        </xdr:nvSpPr>
        <xdr:spPr bwMode="auto">
          <a:xfrm>
            <a:off x="779" y="323"/>
            <a:ext cx="61" cy="4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18288" bIns="0" anchor="t" upright="1">
            <a:spAutoFit/>
          </a:bodyPr>
          <a:lstStyle/>
          <a:p>
            <a:pPr algn="ctr" rtl="0">
              <a:lnSpc>
                <a:spcPts val="1400"/>
              </a:lnSpc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その他：</a:t>
            </a:r>
          </a:p>
          <a:p>
            <a:pPr algn="ctr" rtl="0">
              <a:lnSpc>
                <a:spcPts val="1000"/>
              </a:lnSpc>
              <a:defRPr sz="1000"/>
            </a:pP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</a:rPr>
              <a:t>4.9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9525</xdr:rowOff>
    </xdr:from>
    <xdr:to>
      <xdr:col>7</xdr:col>
      <xdr:colOff>9525</xdr:colOff>
      <xdr:row>54</xdr:row>
      <xdr:rowOff>133350</xdr:rowOff>
    </xdr:to>
    <xdr:graphicFrame macro="">
      <xdr:nvGraphicFramePr>
        <xdr:cNvPr id="2528579" name="グラフ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742950</xdr:colOff>
      <xdr:row>38</xdr:row>
      <xdr:rowOff>171450</xdr:rowOff>
    </xdr:from>
    <xdr:to>
      <xdr:col>12</xdr:col>
      <xdr:colOff>228600</xdr:colOff>
      <xdr:row>54</xdr:row>
      <xdr:rowOff>104775</xdr:rowOff>
    </xdr:to>
    <xdr:graphicFrame macro="">
      <xdr:nvGraphicFramePr>
        <xdr:cNvPr id="2528580" name="グラフ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171450</xdr:colOff>
      <xdr:row>38</xdr:row>
      <xdr:rowOff>171450</xdr:rowOff>
    </xdr:from>
    <xdr:to>
      <xdr:col>18</xdr:col>
      <xdr:colOff>333375</xdr:colOff>
      <xdr:row>54</xdr:row>
      <xdr:rowOff>123825</xdr:rowOff>
    </xdr:to>
    <xdr:graphicFrame macro="">
      <xdr:nvGraphicFramePr>
        <xdr:cNvPr id="2528581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58</xdr:row>
      <xdr:rowOff>57150</xdr:rowOff>
    </xdr:from>
    <xdr:to>
      <xdr:col>7</xdr:col>
      <xdr:colOff>28575</xdr:colOff>
      <xdr:row>74</xdr:row>
      <xdr:rowOff>38100</xdr:rowOff>
    </xdr:to>
    <xdr:graphicFrame macro="">
      <xdr:nvGraphicFramePr>
        <xdr:cNvPr id="2528582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752475</xdr:colOff>
      <xdr:row>58</xdr:row>
      <xdr:rowOff>57150</xdr:rowOff>
    </xdr:from>
    <xdr:to>
      <xdr:col>12</xdr:col>
      <xdr:colOff>314325</xdr:colOff>
      <xdr:row>74</xdr:row>
      <xdr:rowOff>38100</xdr:rowOff>
    </xdr:to>
    <xdr:graphicFrame macro="">
      <xdr:nvGraphicFramePr>
        <xdr:cNvPr id="2528583" name="グラフ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314325</xdr:colOff>
      <xdr:row>19</xdr:row>
      <xdr:rowOff>447675</xdr:rowOff>
    </xdr:from>
    <xdr:to>
      <xdr:col>14</xdr:col>
      <xdr:colOff>504825</xdr:colOff>
      <xdr:row>33</xdr:row>
      <xdr:rowOff>142875</xdr:rowOff>
    </xdr:to>
    <xdr:grpSp>
      <xdr:nvGrpSpPr>
        <xdr:cNvPr id="2528584" name="Group 42"/>
        <xdr:cNvGrpSpPr>
          <a:grpSpLocks/>
        </xdr:cNvGrpSpPr>
      </xdr:nvGrpSpPr>
      <xdr:grpSpPr bwMode="auto">
        <a:xfrm>
          <a:off x="986678" y="4817969"/>
          <a:ext cx="9144000" cy="2810435"/>
          <a:chOff x="105" y="469"/>
          <a:chExt cx="1045" cy="308"/>
        </a:xfrm>
      </xdr:grpSpPr>
      <xdr:sp macro="" textlink="">
        <xdr:nvSpPr>
          <xdr:cNvPr id="2528592" name="Line 8"/>
          <xdr:cNvSpPr>
            <a:spLocks noChangeShapeType="1"/>
          </xdr:cNvSpPr>
        </xdr:nvSpPr>
        <xdr:spPr bwMode="auto">
          <a:xfrm>
            <a:off x="502" y="623"/>
            <a:ext cx="131" cy="0"/>
          </a:xfrm>
          <a:prstGeom prst="line">
            <a:avLst/>
          </a:prstGeom>
          <a:noFill/>
          <a:ln w="127000">
            <a:solidFill>
              <a:srgbClr xmlns:mc="http://schemas.openxmlformats.org/markup-compatibility/2006" xmlns:a14="http://schemas.microsoft.com/office/drawing/2010/main" val="808080" mc:Ignorable="a14" a14:legacySpreadsheetColorIndex="23"/>
            </a:solidFill>
            <a:round/>
            <a:headEnd/>
            <a:tailEnd type="arrow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graphicFrame macro="">
        <xdr:nvGraphicFramePr>
          <xdr:cNvPr id="2528593" name="グラフ 6"/>
          <xdr:cNvGraphicFramePr>
            <a:graphicFrameLocks/>
          </xdr:cNvGraphicFramePr>
        </xdr:nvGraphicFramePr>
        <xdr:xfrm>
          <a:off x="105" y="471"/>
          <a:ext cx="465" cy="3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11271" name="Oval 7"/>
          <xdr:cNvSpPr>
            <a:spLocks noChangeArrowheads="1"/>
          </xdr:cNvSpPr>
        </xdr:nvSpPr>
        <xdr:spPr bwMode="auto">
          <a:xfrm>
            <a:off x="237" y="566"/>
            <a:ext cx="132" cy="122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round/>
                <a:headEnd/>
                <a:tailEnd/>
              </a14:hiddenLine>
            </a:ext>
          </a:extLst>
        </xdr:spPr>
        <xdr:txBody>
          <a:bodyPr vertOverflow="clip" wrap="square" lIns="36576" tIns="36576" rIns="36576" bIns="36576" anchor="ctr" upright="1"/>
          <a:lstStyle/>
          <a:p>
            <a:pPr algn="ctr" rtl="0">
              <a:defRPr sz="1000"/>
            </a:pP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201</a:t>
            </a:r>
            <a:r>
              <a:rPr lang="en-US" altLang="ja-JP" sz="1700" b="1" i="0" u="none" strike="noStrike" baseline="0">
                <a:solidFill>
                  <a:srgbClr val="000000"/>
                </a:solidFill>
                <a:latin typeface="Calibri"/>
              </a:rPr>
              <a:t>8</a:t>
            </a: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/3</a:t>
            </a:r>
          </a:p>
        </xdr:txBody>
      </xdr:sp>
      <xdr:sp macro="" textlink="">
        <xdr:nvSpPr>
          <xdr:cNvPr id="11273" name="Text Box 9"/>
          <xdr:cNvSpPr txBox="1">
            <a:spLocks noChangeArrowheads="1"/>
          </xdr:cNvSpPr>
        </xdr:nvSpPr>
        <xdr:spPr bwMode="auto">
          <a:xfrm>
            <a:off x="282" y="707"/>
            <a:ext cx="95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FFFFFF"/>
                </a:solidFill>
                <a:latin typeface="Calibri" panose="020F0502020204030204" pitchFamily="34" charset="0"/>
                <a:ea typeface="ＭＳ Ｐゴシック"/>
              </a:rPr>
              <a:t>米州：</a:t>
            </a:r>
            <a:r>
              <a:rPr lang="en-US" altLang="ja-JP" sz="1200" b="0" i="0" u="none" strike="noStrike" baseline="0">
                <a:solidFill>
                  <a:srgbClr val="FFFFFF"/>
                </a:solidFill>
                <a:latin typeface="Calibri" panose="020F0502020204030204" pitchFamily="34" charset="0"/>
                <a:ea typeface="ＭＳ Ｐゴシック"/>
              </a:rPr>
              <a:t>72.5</a:t>
            </a:r>
            <a:r>
              <a:rPr lang="ja-JP" altLang="en-US" sz="1200" b="0" i="0" u="none" strike="noStrike" baseline="0">
                <a:solidFill>
                  <a:srgbClr val="FFFFFF"/>
                </a:solidFill>
                <a:latin typeface="Calibri" panose="020F0502020204030204" pitchFamily="34" charset="0"/>
                <a:ea typeface="ＭＳ Ｐゴシック"/>
              </a:rPr>
              <a:t>％</a:t>
            </a:r>
          </a:p>
        </xdr:txBody>
      </xdr:sp>
      <xdr:graphicFrame macro="">
        <xdr:nvGraphicFramePr>
          <xdr:cNvPr id="2528596" name="グラフ 23"/>
          <xdr:cNvGraphicFramePr>
            <a:graphicFrameLocks/>
          </xdr:cNvGraphicFramePr>
        </xdr:nvGraphicFramePr>
        <xdr:xfrm>
          <a:off x="688" y="469"/>
          <a:ext cx="462" cy="30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11288" name="Text Box 24"/>
          <xdr:cNvSpPr txBox="1">
            <a:spLocks noChangeArrowheads="1"/>
          </xdr:cNvSpPr>
        </xdr:nvSpPr>
        <xdr:spPr bwMode="auto">
          <a:xfrm>
            <a:off x="861" y="707"/>
            <a:ext cx="95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FFFFFF"/>
                </a:solidFill>
                <a:latin typeface="Calibri" panose="020F0502020204030204" pitchFamily="34" charset="0"/>
                <a:ea typeface="ＭＳ Ｐゴシック"/>
              </a:rPr>
              <a:t>米州：</a:t>
            </a:r>
            <a:r>
              <a:rPr lang="en-US" altLang="ja-JP" sz="1200" b="0" i="0" u="none" strike="noStrike" baseline="0">
                <a:solidFill>
                  <a:srgbClr val="FFFFFF"/>
                </a:solidFill>
                <a:latin typeface="Calibri" panose="020F0502020204030204" pitchFamily="34" charset="0"/>
                <a:ea typeface="ＭＳ Ｐゴシック"/>
              </a:rPr>
              <a:t>66.2</a:t>
            </a:r>
            <a:r>
              <a:rPr lang="ja-JP" altLang="en-US" sz="1200" b="0" i="0" u="none" strike="noStrike" baseline="0">
                <a:solidFill>
                  <a:srgbClr val="FFFFFF"/>
                </a:solidFill>
                <a:latin typeface="Calibri" panose="020F0502020204030204" pitchFamily="34" charset="0"/>
                <a:ea typeface="ＭＳ Ｐゴシック"/>
              </a:rPr>
              <a:t>％</a:t>
            </a:r>
          </a:p>
        </xdr:txBody>
      </xdr:sp>
      <xdr:sp macro="" textlink="">
        <xdr:nvSpPr>
          <xdr:cNvPr id="11289" name="Text Box 25"/>
          <xdr:cNvSpPr txBox="1">
            <a:spLocks noChangeArrowheads="1"/>
          </xdr:cNvSpPr>
        </xdr:nvSpPr>
        <xdr:spPr bwMode="auto">
          <a:xfrm>
            <a:off x="776" y="532"/>
            <a:ext cx="95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日本：</a:t>
            </a: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  <a:ea typeface="ＭＳ Ｐゴシック"/>
              </a:rPr>
              <a:t>32.1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sp macro="" textlink="">
        <xdr:nvSpPr>
          <xdr:cNvPr id="11291" name="Text Box 27"/>
          <xdr:cNvSpPr txBox="1">
            <a:spLocks noChangeArrowheads="1"/>
          </xdr:cNvSpPr>
        </xdr:nvSpPr>
        <xdr:spPr bwMode="auto">
          <a:xfrm>
            <a:off x="608" y="641"/>
            <a:ext cx="150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アジアその他：</a:t>
            </a: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  <a:ea typeface="ＭＳ Ｐゴシック"/>
              </a:rPr>
              <a:t>1.3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sp macro="" textlink="">
        <xdr:nvSpPr>
          <xdr:cNvPr id="11294" name="Text Box 30"/>
          <xdr:cNvSpPr txBox="1">
            <a:spLocks noChangeArrowheads="1"/>
          </xdr:cNvSpPr>
        </xdr:nvSpPr>
        <xdr:spPr bwMode="auto">
          <a:xfrm>
            <a:off x="630" y="682"/>
            <a:ext cx="86" cy="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18288" tIns="18288" rIns="0" bIns="0" anchor="t" upright="1">
            <a:spAutoFit/>
          </a:bodyPr>
          <a:lstStyle/>
          <a:p>
            <a:pPr algn="l" rtl="0">
              <a:defRPr sz="1000"/>
            </a:pP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欧州：</a:t>
            </a:r>
            <a:r>
              <a:rPr lang="en-US" altLang="ja-JP" sz="1200" b="0" i="0" u="none" strike="noStrike" baseline="0">
                <a:solidFill>
                  <a:srgbClr val="000000"/>
                </a:solidFill>
                <a:latin typeface="Calibri"/>
                <a:ea typeface="ＭＳ Ｐゴシック"/>
              </a:rPr>
              <a:t>0.4</a:t>
            </a:r>
            <a:r>
              <a:rPr lang="ja-JP" altLang="en-US" sz="1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％</a:t>
            </a:r>
          </a:p>
        </xdr:txBody>
      </xdr:sp>
      <xdr:sp macro="" textlink="">
        <xdr:nvSpPr>
          <xdr:cNvPr id="25" name="Oval 7"/>
          <xdr:cNvSpPr>
            <a:spLocks noChangeArrowheads="1"/>
          </xdr:cNvSpPr>
        </xdr:nvSpPr>
        <xdr:spPr bwMode="auto">
          <a:xfrm>
            <a:off x="816" y="566"/>
            <a:ext cx="132" cy="122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65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round/>
                <a:headEnd/>
                <a:tailEnd/>
              </a14:hiddenLine>
            </a:ext>
          </a:extLst>
        </xdr:spPr>
        <xdr:txBody>
          <a:bodyPr vertOverflow="clip" wrap="square" lIns="36576" tIns="36576" rIns="36576" bIns="36576" anchor="ctr" upright="1"/>
          <a:lstStyle/>
          <a:p>
            <a:pPr algn="ctr" rtl="0">
              <a:defRPr sz="1000"/>
            </a:pP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201</a:t>
            </a:r>
            <a:r>
              <a:rPr lang="en-US" altLang="ja-JP" sz="1700" b="1" i="0" u="none" strike="noStrike" baseline="0">
                <a:solidFill>
                  <a:srgbClr val="000000"/>
                </a:solidFill>
                <a:latin typeface="Calibri"/>
              </a:rPr>
              <a:t>9</a:t>
            </a:r>
            <a:r>
              <a:rPr lang="ja-JP" altLang="en-US" sz="1700" b="1" i="0" u="none" strike="noStrike" baseline="0">
                <a:solidFill>
                  <a:srgbClr val="000000"/>
                </a:solidFill>
                <a:latin typeface="Calibri"/>
              </a:rPr>
              <a:t>/3</a:t>
            </a:r>
          </a:p>
        </xdr:txBody>
      </xdr:sp>
    </xdr:grpSp>
    <xdr:clientData/>
  </xdr:twoCellAnchor>
  <xdr:twoCellAnchor>
    <xdr:from>
      <xdr:col>3</xdr:col>
      <xdr:colOff>702140</xdr:colOff>
      <xdr:row>22</xdr:row>
      <xdr:rowOff>25763</xdr:rowOff>
    </xdr:from>
    <xdr:to>
      <xdr:col>4</xdr:col>
      <xdr:colOff>732118</xdr:colOff>
      <xdr:row>23</xdr:row>
      <xdr:rowOff>74078</xdr:rowOff>
    </xdr:to>
    <xdr:sp macro="" textlink="">
      <xdr:nvSpPr>
        <xdr:cNvPr id="44" name="Text Box 25"/>
        <xdr:cNvSpPr txBox="1">
          <a:spLocks noChangeArrowheads="1"/>
        </xdr:cNvSpPr>
      </xdr:nvSpPr>
      <xdr:spPr bwMode="auto">
        <a:xfrm>
          <a:off x="1710669" y="5415792"/>
          <a:ext cx="870420" cy="238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noAutofit/>
        </a:bodyPr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日本：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Calibri"/>
              <a:ea typeface="ＭＳ Ｐゴシック"/>
            </a:rPr>
            <a:t>26.0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％</a:t>
          </a:r>
        </a:p>
      </xdr:txBody>
    </xdr:sp>
    <xdr:clientData/>
  </xdr:twoCellAnchor>
  <xdr:twoCellAnchor>
    <xdr:from>
      <xdr:col>0</xdr:col>
      <xdr:colOff>258357</xdr:colOff>
      <xdr:row>24</xdr:row>
      <xdr:rowOff>147497</xdr:rowOff>
    </xdr:from>
    <xdr:to>
      <xdr:col>3</xdr:col>
      <xdr:colOff>155342</xdr:colOff>
      <xdr:row>26</xdr:row>
      <xdr:rowOff>14864</xdr:rowOff>
    </xdr:to>
    <xdr:sp macro="" textlink="">
      <xdr:nvSpPr>
        <xdr:cNvPr id="45" name="Text Box 27"/>
        <xdr:cNvSpPr txBox="1">
          <a:spLocks noChangeArrowheads="1"/>
        </xdr:cNvSpPr>
      </xdr:nvSpPr>
      <xdr:spPr bwMode="auto">
        <a:xfrm>
          <a:off x="258357" y="5918526"/>
          <a:ext cx="905514" cy="2483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noAutofit/>
        </a:bodyPr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アジアその他：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Calibri"/>
              <a:ea typeface="ＭＳ Ｐゴシック"/>
            </a:rPr>
            <a:t>1.1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％</a:t>
          </a:r>
        </a:p>
      </xdr:txBody>
    </xdr:sp>
    <xdr:clientData/>
  </xdr:twoCellAnchor>
  <xdr:twoCellAnchor>
    <xdr:from>
      <xdr:col>0</xdr:col>
      <xdr:colOff>275591</xdr:colOff>
      <xdr:row>26</xdr:row>
      <xdr:rowOff>170525</xdr:rowOff>
    </xdr:from>
    <xdr:to>
      <xdr:col>3</xdr:col>
      <xdr:colOff>57959</xdr:colOff>
      <xdr:row>28</xdr:row>
      <xdr:rowOff>28339</xdr:rowOff>
    </xdr:to>
    <xdr:sp macro="" textlink="">
      <xdr:nvSpPr>
        <xdr:cNvPr id="46" name="Text Box 30"/>
        <xdr:cNvSpPr txBox="1">
          <a:spLocks noChangeArrowheads="1"/>
        </xdr:cNvSpPr>
      </xdr:nvSpPr>
      <xdr:spPr bwMode="auto">
        <a:xfrm>
          <a:off x="275591" y="6322554"/>
          <a:ext cx="790897" cy="2388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noAutofit/>
        </a:bodyPr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Calibri" panose="020F0502020204030204" pitchFamily="34" charset="0"/>
              <a:ea typeface="ＭＳ Ｐゴシック"/>
            </a:rPr>
            <a:t>欧州：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Calibri" panose="020F0502020204030204" pitchFamily="34" charset="0"/>
              <a:ea typeface="ＭＳ Ｐゴシック"/>
            </a:rPr>
            <a:t>0.4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Calibri" panose="020F0502020204030204" pitchFamily="34" charset="0"/>
              <a:ea typeface="ＭＳ Ｐゴシック"/>
            </a:rPr>
            <a:t>％</a:t>
          </a:r>
        </a:p>
      </xdr:txBody>
    </xdr:sp>
    <xdr:clientData/>
  </xdr:twoCellAnchor>
  <xdr:twoCellAnchor>
    <xdr:from>
      <xdr:col>9</xdr:col>
      <xdr:colOff>611343</xdr:colOff>
      <xdr:row>29</xdr:row>
      <xdr:rowOff>152510</xdr:rowOff>
    </xdr:from>
    <xdr:to>
      <xdr:col>10</xdr:col>
      <xdr:colOff>124509</xdr:colOff>
      <xdr:row>29</xdr:row>
      <xdr:rowOff>152510</xdr:rowOff>
    </xdr:to>
    <xdr:cxnSp macro="">
      <xdr:nvCxnSpPr>
        <xdr:cNvPr id="3" name="直線コネクタ 2"/>
        <xdr:cNvCxnSpPr/>
      </xdr:nvCxnSpPr>
      <xdr:spPr>
        <a:xfrm>
          <a:off x="6382372" y="6876039"/>
          <a:ext cx="297578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649942</xdr:colOff>
      <xdr:row>28</xdr:row>
      <xdr:rowOff>134471</xdr:rowOff>
    </xdr:from>
    <xdr:to>
      <xdr:col>10</xdr:col>
      <xdr:colOff>67859</xdr:colOff>
      <xdr:row>29</xdr:row>
      <xdr:rowOff>56634</xdr:rowOff>
    </xdr:to>
    <xdr:cxnSp macro="">
      <xdr:nvCxnSpPr>
        <xdr:cNvPr id="5" name="直線コネクタ 4"/>
        <xdr:cNvCxnSpPr/>
      </xdr:nvCxnSpPr>
      <xdr:spPr>
        <a:xfrm>
          <a:off x="6420971" y="6667500"/>
          <a:ext cx="202329" cy="112663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71593</xdr:colOff>
      <xdr:row>27</xdr:row>
      <xdr:rowOff>107085</xdr:rowOff>
    </xdr:from>
    <xdr:to>
      <xdr:col>3</xdr:col>
      <xdr:colOff>367926</xdr:colOff>
      <xdr:row>27</xdr:row>
      <xdr:rowOff>107085</xdr:rowOff>
    </xdr:to>
    <xdr:cxnSp macro="">
      <xdr:nvCxnSpPr>
        <xdr:cNvPr id="37" name="直線コネクタ 36"/>
        <xdr:cNvCxnSpPr/>
      </xdr:nvCxnSpPr>
      <xdr:spPr>
        <a:xfrm>
          <a:off x="1080122" y="6449614"/>
          <a:ext cx="296333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38761</xdr:colOff>
      <xdr:row>26</xdr:row>
      <xdr:rowOff>14864</xdr:rowOff>
    </xdr:from>
    <xdr:to>
      <xdr:col>3</xdr:col>
      <xdr:colOff>324349</xdr:colOff>
      <xdr:row>26</xdr:row>
      <xdr:rowOff>159998</xdr:rowOff>
    </xdr:to>
    <xdr:cxnSp macro="">
      <xdr:nvCxnSpPr>
        <xdr:cNvPr id="38" name="直線コネクタ 37"/>
        <xdr:cNvCxnSpPr>
          <a:stCxn id="45" idx="2"/>
        </xdr:cNvCxnSpPr>
      </xdr:nvCxnSpPr>
      <xdr:spPr>
        <a:xfrm>
          <a:off x="711114" y="6166893"/>
          <a:ext cx="621764" cy="145134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35"/>
  <sheetViews>
    <sheetView tabSelected="1" zoomScale="85" zoomScaleNormal="85" workbookViewId="0">
      <pane xSplit="3" ySplit="4" topLeftCell="D5" activePane="bottomRight" state="frozen"/>
      <selection pane="topRight" activeCell="D1" sqref="D1"/>
      <selection pane="bottomLeft" activeCell="A5" sqref="A5"/>
      <selection pane="bottomRight"/>
    </sheetView>
  </sheetViews>
  <sheetFormatPr defaultRowHeight="15" x14ac:dyDescent="0.15"/>
  <cols>
    <col min="1" max="1" width="1.375" style="5" customWidth="1"/>
    <col min="2" max="2" width="2.125" style="25" customWidth="1"/>
    <col min="3" max="3" width="35.5" style="5" customWidth="1"/>
    <col min="4" max="10" width="11.25" style="5" customWidth="1"/>
    <col min="11" max="16384" width="9" style="5"/>
  </cols>
  <sheetData>
    <row r="1" spans="1:13" ht="13.5" customHeight="1" x14ac:dyDescent="0.15">
      <c r="A1" s="4"/>
      <c r="B1" s="5"/>
    </row>
    <row r="2" spans="1:13" ht="18.75" x14ac:dyDescent="0.15">
      <c r="A2" s="37" t="s">
        <v>63</v>
      </c>
      <c r="B2" s="5"/>
    </row>
    <row r="3" spans="1:13" ht="19.5" customHeight="1" thickBot="1" x14ac:dyDescent="0.2">
      <c r="B3" s="7"/>
      <c r="C3" s="8"/>
      <c r="D3" s="8"/>
      <c r="E3" s="8"/>
      <c r="F3" s="8"/>
      <c r="G3" s="8"/>
      <c r="H3" s="53"/>
      <c r="I3" s="53"/>
      <c r="J3" s="53"/>
      <c r="K3" s="52"/>
      <c r="L3" s="9"/>
      <c r="M3" s="9" t="s">
        <v>3</v>
      </c>
    </row>
    <row r="4" spans="1:13" s="10" customFormat="1" ht="22.5" customHeight="1" thickBot="1" x14ac:dyDescent="0.2">
      <c r="B4" s="62"/>
      <c r="C4" s="62"/>
      <c r="D4" s="11" t="s">
        <v>91</v>
      </c>
      <c r="E4" s="12" t="s">
        <v>92</v>
      </c>
      <c r="F4" s="12" t="s">
        <v>93</v>
      </c>
      <c r="G4" s="12" t="s">
        <v>94</v>
      </c>
      <c r="H4" s="12" t="s">
        <v>95</v>
      </c>
      <c r="I4" s="12" t="s">
        <v>96</v>
      </c>
      <c r="J4" s="12" t="s">
        <v>97</v>
      </c>
      <c r="K4" s="12" t="s">
        <v>98</v>
      </c>
      <c r="L4" s="12" t="s">
        <v>100</v>
      </c>
      <c r="M4" s="12" t="s">
        <v>115</v>
      </c>
    </row>
    <row r="5" spans="1:13" s="10" customFormat="1" ht="18" customHeight="1" x14ac:dyDescent="0.15">
      <c r="B5" s="2" t="s">
        <v>11</v>
      </c>
      <c r="C5" s="13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3" ht="18" customHeight="1" x14ac:dyDescent="0.15">
      <c r="B6" s="15"/>
      <c r="C6" s="16" t="s">
        <v>16</v>
      </c>
      <c r="D6" s="17">
        <v>314911</v>
      </c>
      <c r="E6" s="17">
        <v>295923</v>
      </c>
      <c r="F6" s="17">
        <v>246147</v>
      </c>
      <c r="G6" s="17">
        <v>191082</v>
      </c>
      <c r="H6" s="17">
        <v>233802</v>
      </c>
      <c r="I6" s="17">
        <v>216553</v>
      </c>
      <c r="J6" s="17">
        <v>170041</v>
      </c>
      <c r="K6" s="17">
        <v>133838</v>
      </c>
      <c r="L6" s="17">
        <v>130130</v>
      </c>
      <c r="M6" s="17">
        <v>105549</v>
      </c>
    </row>
    <row r="7" spans="1:13" ht="18" customHeight="1" x14ac:dyDescent="0.15">
      <c r="B7" s="18"/>
      <c r="C7" s="19" t="s">
        <v>17</v>
      </c>
      <c r="D7" s="20">
        <v>11148</v>
      </c>
      <c r="E7" s="20">
        <v>772</v>
      </c>
      <c r="F7" s="49">
        <v>-105</v>
      </c>
      <c r="G7" s="49">
        <v>-6568</v>
      </c>
      <c r="H7" s="49">
        <v>-6071</v>
      </c>
      <c r="I7" s="49">
        <v>-659</v>
      </c>
      <c r="J7" s="49">
        <v>-10539</v>
      </c>
      <c r="K7" s="20">
        <v>-6775</v>
      </c>
      <c r="L7" s="20">
        <v>-10885</v>
      </c>
      <c r="M7" s="20">
        <v>682</v>
      </c>
    </row>
    <row r="8" spans="1:13" ht="18" customHeight="1" x14ac:dyDescent="0.15">
      <c r="B8" s="15"/>
      <c r="C8" s="16" t="s">
        <v>18</v>
      </c>
      <c r="D8" s="17">
        <v>11684</v>
      </c>
      <c r="E8" s="17">
        <v>1290</v>
      </c>
      <c r="F8" s="50">
        <v>-457</v>
      </c>
      <c r="G8" s="50">
        <v>-1681</v>
      </c>
      <c r="H8" s="17">
        <v>-2908</v>
      </c>
      <c r="I8" s="17">
        <v>600</v>
      </c>
      <c r="J8" s="17">
        <v>-13653</v>
      </c>
      <c r="K8" s="17">
        <v>-7726</v>
      </c>
      <c r="L8" s="17">
        <v>-11909</v>
      </c>
      <c r="M8" s="17">
        <v>1392</v>
      </c>
    </row>
    <row r="9" spans="1:13" ht="18" customHeight="1" x14ac:dyDescent="0.15">
      <c r="B9" s="18"/>
      <c r="C9" s="19" t="s">
        <v>19</v>
      </c>
      <c r="D9" s="20">
        <v>10328</v>
      </c>
      <c r="E9" s="20">
        <v>-1169</v>
      </c>
      <c r="F9" s="49">
        <v>-5261</v>
      </c>
      <c r="G9" s="49">
        <v>-9869</v>
      </c>
      <c r="H9" s="20">
        <v>-7400</v>
      </c>
      <c r="I9" s="20">
        <v>31</v>
      </c>
      <c r="J9" s="20">
        <v>-33839</v>
      </c>
      <c r="K9" s="20">
        <v>-6745</v>
      </c>
      <c r="L9" s="20">
        <v>-24709</v>
      </c>
      <c r="M9" s="20">
        <v>2613</v>
      </c>
    </row>
    <row r="10" spans="1:13" ht="18" customHeight="1" x14ac:dyDescent="0.15">
      <c r="B10" s="15"/>
      <c r="C10" s="39" t="s">
        <v>61</v>
      </c>
      <c r="D10" s="33" t="s">
        <v>2</v>
      </c>
      <c r="E10" s="17">
        <v>-10252</v>
      </c>
      <c r="F10" s="50">
        <v>-7117</v>
      </c>
      <c r="G10" s="50">
        <v>-2412</v>
      </c>
      <c r="H10" s="17">
        <v>-2928</v>
      </c>
      <c r="I10" s="17">
        <v>9191</v>
      </c>
      <c r="J10" s="17">
        <v>-37479</v>
      </c>
      <c r="K10" s="17">
        <v>-6098</v>
      </c>
      <c r="L10" s="17">
        <v>-25467</v>
      </c>
      <c r="M10" s="17">
        <v>3490</v>
      </c>
    </row>
    <row r="11" spans="1:13" ht="18" customHeight="1" x14ac:dyDescent="0.15">
      <c r="B11" s="18"/>
      <c r="C11" s="19" t="s">
        <v>4</v>
      </c>
      <c r="D11" s="20">
        <v>142779</v>
      </c>
      <c r="E11" s="20">
        <v>131228</v>
      </c>
      <c r="F11" s="49">
        <v>123212</v>
      </c>
      <c r="G11" s="49">
        <v>119264</v>
      </c>
      <c r="H11" s="20">
        <v>114743</v>
      </c>
      <c r="I11" s="20">
        <v>123218</v>
      </c>
      <c r="J11" s="20">
        <v>84439</v>
      </c>
      <c r="K11" s="20">
        <v>76656</v>
      </c>
      <c r="L11" s="20">
        <v>50717</v>
      </c>
      <c r="M11" s="20">
        <v>54057</v>
      </c>
    </row>
    <row r="12" spans="1:13" ht="18" customHeight="1" x14ac:dyDescent="0.15">
      <c r="B12" s="15"/>
      <c r="C12" s="16" t="s">
        <v>20</v>
      </c>
      <c r="D12" s="17">
        <v>204057</v>
      </c>
      <c r="E12" s="17">
        <v>193910</v>
      </c>
      <c r="F12" s="50">
        <v>176607</v>
      </c>
      <c r="G12" s="50">
        <v>194207</v>
      </c>
      <c r="H12" s="17">
        <v>180729</v>
      </c>
      <c r="I12" s="17">
        <v>188902</v>
      </c>
      <c r="J12" s="17">
        <v>154191</v>
      </c>
      <c r="K12" s="17">
        <v>108685</v>
      </c>
      <c r="L12" s="17">
        <v>80265</v>
      </c>
      <c r="M12" s="17">
        <v>83293</v>
      </c>
    </row>
    <row r="13" spans="1:13" ht="18" customHeight="1" x14ac:dyDescent="0.15">
      <c r="B13" s="18"/>
      <c r="C13" s="19" t="s">
        <v>21</v>
      </c>
      <c r="D13" s="20">
        <v>141991</v>
      </c>
      <c r="E13" s="20">
        <v>130088</v>
      </c>
      <c r="F13" s="49">
        <v>122131</v>
      </c>
      <c r="G13" s="49">
        <v>117969</v>
      </c>
      <c r="H13" s="49">
        <v>113568</v>
      </c>
      <c r="I13" s="49">
        <v>122014</v>
      </c>
      <c r="J13" s="49">
        <v>83328</v>
      </c>
      <c r="K13" s="20">
        <v>76507</v>
      </c>
      <c r="L13" s="20">
        <v>50699</v>
      </c>
      <c r="M13" s="20">
        <v>54025</v>
      </c>
    </row>
    <row r="14" spans="1:13" ht="18" customHeight="1" x14ac:dyDescent="0.15">
      <c r="B14" s="15"/>
      <c r="C14" s="16" t="s">
        <v>0</v>
      </c>
      <c r="D14" s="21">
        <v>4164.8599999999997</v>
      </c>
      <c r="E14" s="21">
        <v>3813.57</v>
      </c>
      <c r="F14" s="21">
        <v>3579.54</v>
      </c>
      <c r="G14" s="21">
        <v>3457.56</v>
      </c>
      <c r="H14" s="21">
        <v>3328.58</v>
      </c>
      <c r="I14" s="21">
        <v>3576.14</v>
      </c>
      <c r="J14" s="21">
        <v>2442.2800000000002</v>
      </c>
      <c r="K14" s="21">
        <v>2242.38</v>
      </c>
      <c r="L14" s="21">
        <v>1485.96</v>
      </c>
      <c r="M14" s="21">
        <v>1583.46</v>
      </c>
    </row>
    <row r="15" spans="1:13" ht="18" customHeight="1" x14ac:dyDescent="0.15">
      <c r="B15" s="18"/>
      <c r="C15" s="19" t="s">
        <v>22</v>
      </c>
      <c r="D15" s="22">
        <v>302.97000000000003</v>
      </c>
      <c r="E15" s="22">
        <v>-34.31</v>
      </c>
      <c r="F15" s="22">
        <v>-154.22999999999999</v>
      </c>
      <c r="G15" s="22">
        <v>-289.26</v>
      </c>
      <c r="H15" s="22">
        <v>-216.89</v>
      </c>
      <c r="I15" s="22">
        <v>0.92</v>
      </c>
      <c r="J15" s="22">
        <v>-991.81</v>
      </c>
      <c r="K15" s="22">
        <v>-197.7</v>
      </c>
      <c r="L15" s="22">
        <v>-724.21</v>
      </c>
      <c r="M15" s="22">
        <v>76.59</v>
      </c>
    </row>
    <row r="16" spans="1:13" ht="18" customHeight="1" x14ac:dyDescent="0.15">
      <c r="B16" s="15"/>
      <c r="C16" s="16" t="s">
        <v>5</v>
      </c>
      <c r="D16" s="17">
        <v>3640</v>
      </c>
      <c r="E16" s="17">
        <v>-5165</v>
      </c>
      <c r="F16" s="17">
        <v>16416</v>
      </c>
      <c r="G16" s="17">
        <v>-8022</v>
      </c>
      <c r="H16" s="17">
        <v>-1251</v>
      </c>
      <c r="I16" s="17">
        <v>16897</v>
      </c>
      <c r="J16" s="17">
        <v>-7549</v>
      </c>
      <c r="K16" s="17">
        <v>-13329</v>
      </c>
      <c r="L16" s="17">
        <v>-5369</v>
      </c>
      <c r="M16" s="17">
        <v>3507</v>
      </c>
    </row>
    <row r="17" spans="2:13" ht="18" customHeight="1" x14ac:dyDescent="0.15">
      <c r="B17" s="18"/>
      <c r="C17" s="19" t="s">
        <v>6</v>
      </c>
      <c r="D17" s="20">
        <v>-2713</v>
      </c>
      <c r="E17" s="20">
        <v>4070</v>
      </c>
      <c r="F17" s="20">
        <v>-6434</v>
      </c>
      <c r="G17" s="20">
        <v>12863</v>
      </c>
      <c r="H17" s="20">
        <v>-2730</v>
      </c>
      <c r="I17" s="20">
        <v>-17360</v>
      </c>
      <c r="J17" s="20">
        <v>11805</v>
      </c>
      <c r="K17" s="20">
        <v>13266</v>
      </c>
      <c r="L17" s="20">
        <v>-2174</v>
      </c>
      <c r="M17" s="20">
        <v>-775</v>
      </c>
    </row>
    <row r="18" spans="2:13" ht="18" customHeight="1" x14ac:dyDescent="0.15">
      <c r="B18" s="15"/>
      <c r="C18" s="16" t="s">
        <v>7</v>
      </c>
      <c r="D18" s="17">
        <v>-7870</v>
      </c>
      <c r="E18" s="17">
        <v>2465</v>
      </c>
      <c r="F18" s="17">
        <v>-6717</v>
      </c>
      <c r="G18" s="17">
        <v>5128</v>
      </c>
      <c r="H18" s="17">
        <v>-4676</v>
      </c>
      <c r="I18" s="17">
        <v>-2725</v>
      </c>
      <c r="J18" s="17">
        <v>69</v>
      </c>
      <c r="K18" s="17">
        <v>-11150</v>
      </c>
      <c r="L18" s="17">
        <v>-584</v>
      </c>
      <c r="M18" s="17">
        <v>-239</v>
      </c>
    </row>
    <row r="19" spans="2:13" ht="18" customHeight="1" x14ac:dyDescent="0.15">
      <c r="B19" s="18"/>
      <c r="C19" s="19" t="s">
        <v>8</v>
      </c>
      <c r="D19" s="20">
        <v>34063</v>
      </c>
      <c r="E19" s="20">
        <v>33745</v>
      </c>
      <c r="F19" s="20">
        <v>36567</v>
      </c>
      <c r="G19" s="20">
        <v>50238</v>
      </c>
      <c r="H19" s="20">
        <v>43612</v>
      </c>
      <c r="I19" s="20">
        <v>42991</v>
      </c>
      <c r="J19" s="20">
        <v>47116</v>
      </c>
      <c r="K19" s="20">
        <v>38971</v>
      </c>
      <c r="L19" s="20">
        <v>30650</v>
      </c>
      <c r="M19" s="20">
        <v>33544</v>
      </c>
    </row>
    <row r="20" spans="2:13" ht="31.5" customHeight="1" x14ac:dyDescent="0.15">
      <c r="B20" s="23"/>
      <c r="C20" s="6"/>
      <c r="D20" s="17"/>
      <c r="E20" s="17"/>
      <c r="F20" s="17"/>
      <c r="G20" s="48"/>
      <c r="H20" s="48"/>
      <c r="I20" s="48"/>
      <c r="J20" s="48"/>
      <c r="K20" s="51"/>
    </row>
    <row r="21" spans="2:13" ht="18" customHeight="1" x14ac:dyDescent="0.15">
      <c r="B21" s="2" t="s">
        <v>12</v>
      </c>
      <c r="C21" s="24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2:13" ht="18" customHeight="1" x14ac:dyDescent="0.15">
      <c r="B22" s="15"/>
      <c r="C22" s="16" t="s">
        <v>23</v>
      </c>
      <c r="D22" s="17">
        <v>253511</v>
      </c>
      <c r="E22" s="17">
        <v>248286</v>
      </c>
      <c r="F22" s="17">
        <v>195880</v>
      </c>
      <c r="G22" s="17">
        <v>156878</v>
      </c>
      <c r="H22" s="17">
        <v>177794</v>
      </c>
      <c r="I22" s="17">
        <v>153968</v>
      </c>
      <c r="J22" s="17">
        <v>135147</v>
      </c>
      <c r="K22" s="17">
        <v>103982</v>
      </c>
      <c r="L22" s="17">
        <v>119197</v>
      </c>
      <c r="M22" s="17">
        <v>97910</v>
      </c>
    </row>
    <row r="23" spans="2:13" ht="18" customHeight="1" x14ac:dyDescent="0.15">
      <c r="B23" s="18"/>
      <c r="C23" s="19" t="s">
        <v>24</v>
      </c>
      <c r="D23" s="20">
        <v>-339</v>
      </c>
      <c r="E23" s="20">
        <v>-233</v>
      </c>
      <c r="F23" s="49">
        <v>-307</v>
      </c>
      <c r="G23" s="49">
        <v>-6275</v>
      </c>
      <c r="H23" s="49">
        <v>-2878</v>
      </c>
      <c r="I23" s="49">
        <v>-2540</v>
      </c>
      <c r="J23" s="49">
        <v>-7860</v>
      </c>
      <c r="K23" s="20">
        <v>-9084</v>
      </c>
      <c r="L23" s="20">
        <v>-6594</v>
      </c>
      <c r="M23" s="20">
        <v>452</v>
      </c>
    </row>
    <row r="24" spans="2:13" ht="18" customHeight="1" x14ac:dyDescent="0.15">
      <c r="B24" s="15"/>
      <c r="C24" s="16" t="s">
        <v>25</v>
      </c>
      <c r="D24" s="17">
        <v>-445</v>
      </c>
      <c r="E24" s="17">
        <v>5943</v>
      </c>
      <c r="F24" s="17">
        <v>10165</v>
      </c>
      <c r="G24" s="50">
        <v>18574</v>
      </c>
      <c r="H24" s="50">
        <v>-1108</v>
      </c>
      <c r="I24" s="17">
        <v>-1223</v>
      </c>
      <c r="J24" s="17">
        <v>14980</v>
      </c>
      <c r="K24" s="17">
        <v>-5315</v>
      </c>
      <c r="L24" s="17">
        <v>-8414</v>
      </c>
      <c r="M24" s="17">
        <v>1241</v>
      </c>
    </row>
    <row r="25" spans="2:13" ht="18" customHeight="1" x14ac:dyDescent="0.15">
      <c r="B25" s="18"/>
      <c r="C25" s="19" t="s">
        <v>26</v>
      </c>
      <c r="D25" s="20">
        <v>-1106</v>
      </c>
      <c r="E25" s="20">
        <v>6267</v>
      </c>
      <c r="F25" s="20">
        <v>2621</v>
      </c>
      <c r="G25" s="49">
        <v>12452</v>
      </c>
      <c r="H25" s="49">
        <v>-10099</v>
      </c>
      <c r="I25" s="20">
        <v>-531</v>
      </c>
      <c r="J25" s="20">
        <v>-4610</v>
      </c>
      <c r="K25" s="20">
        <v>2138</v>
      </c>
      <c r="L25" s="20">
        <v>-19435</v>
      </c>
      <c r="M25" s="20">
        <v>970</v>
      </c>
    </row>
    <row r="26" spans="2:13" ht="18" customHeight="1" x14ac:dyDescent="0.15">
      <c r="B26" s="15"/>
      <c r="C26" s="16" t="s">
        <v>4</v>
      </c>
      <c r="D26" s="17">
        <v>71759</v>
      </c>
      <c r="E26" s="17">
        <v>76851</v>
      </c>
      <c r="F26" s="17">
        <v>77584</v>
      </c>
      <c r="G26" s="50">
        <v>88723</v>
      </c>
      <c r="H26" s="50">
        <v>77639</v>
      </c>
      <c r="I26" s="17">
        <v>76222</v>
      </c>
      <c r="J26" s="17">
        <v>70197</v>
      </c>
      <c r="K26" s="17">
        <v>71269</v>
      </c>
      <c r="L26" s="17">
        <v>51362</v>
      </c>
      <c r="M26" s="17">
        <v>52334</v>
      </c>
    </row>
    <row r="27" spans="2:13" ht="18" customHeight="1" x14ac:dyDescent="0.15">
      <c r="B27" s="18"/>
      <c r="C27" s="19" t="s">
        <v>20</v>
      </c>
      <c r="D27" s="20">
        <v>107399</v>
      </c>
      <c r="E27" s="20">
        <v>109563</v>
      </c>
      <c r="F27" s="20">
        <v>112717</v>
      </c>
      <c r="G27" s="49">
        <v>119151</v>
      </c>
      <c r="H27" s="49">
        <v>118611</v>
      </c>
      <c r="I27" s="20">
        <v>115895</v>
      </c>
      <c r="J27" s="20">
        <v>116239</v>
      </c>
      <c r="K27" s="20">
        <v>91994</v>
      </c>
      <c r="L27" s="20">
        <v>73612</v>
      </c>
      <c r="M27" s="20">
        <v>70691</v>
      </c>
    </row>
    <row r="28" spans="2:13" ht="18" customHeight="1" x14ac:dyDescent="0.15">
      <c r="B28" s="15"/>
      <c r="C28" s="16" t="s">
        <v>21</v>
      </c>
      <c r="D28" s="17">
        <v>71696</v>
      </c>
      <c r="E28" s="17">
        <v>76763</v>
      </c>
      <c r="F28" s="17">
        <v>77477</v>
      </c>
      <c r="G28" s="50">
        <v>88601</v>
      </c>
      <c r="H28" s="50">
        <v>77506</v>
      </c>
      <c r="I28" s="50">
        <v>76079</v>
      </c>
      <c r="J28" s="50">
        <v>70052</v>
      </c>
      <c r="K28" s="17">
        <v>71119</v>
      </c>
      <c r="L28" s="17">
        <v>51344</v>
      </c>
      <c r="M28" s="17">
        <v>52302</v>
      </c>
    </row>
    <row r="29" spans="2:13" ht="18" customHeight="1" x14ac:dyDescent="0.15">
      <c r="B29" s="18"/>
      <c r="C29" s="19" t="s">
        <v>27</v>
      </c>
      <c r="D29" s="20">
        <v>31280</v>
      </c>
      <c r="E29" s="20">
        <v>31300</v>
      </c>
      <c r="F29" s="20">
        <v>31307</v>
      </c>
      <c r="G29" s="20">
        <v>31307</v>
      </c>
      <c r="H29" s="20">
        <v>31307</v>
      </c>
      <c r="I29" s="20">
        <v>31307</v>
      </c>
      <c r="J29" s="20">
        <v>31307</v>
      </c>
      <c r="K29" s="20">
        <v>31307</v>
      </c>
      <c r="L29" s="20">
        <v>31307</v>
      </c>
      <c r="M29" s="20">
        <v>31307</v>
      </c>
    </row>
    <row r="30" spans="2:13" ht="18" customHeight="1" x14ac:dyDescent="0.15">
      <c r="B30" s="15"/>
      <c r="C30" s="39" t="s">
        <v>60</v>
      </c>
      <c r="D30" s="17">
        <v>34092</v>
      </c>
      <c r="E30" s="17">
        <v>34099</v>
      </c>
      <c r="F30" s="17">
        <v>34114</v>
      </c>
      <c r="G30" s="17">
        <v>34119</v>
      </c>
      <c r="H30" s="17">
        <v>34119</v>
      </c>
      <c r="I30" s="17">
        <v>34119</v>
      </c>
      <c r="J30" s="17">
        <v>34119</v>
      </c>
      <c r="K30" s="17">
        <v>34119</v>
      </c>
      <c r="L30" s="17">
        <v>34119</v>
      </c>
      <c r="M30" s="17">
        <v>34119</v>
      </c>
    </row>
    <row r="31" spans="2:13" ht="18" customHeight="1" x14ac:dyDescent="0.15">
      <c r="B31" s="18"/>
      <c r="C31" s="19" t="s">
        <v>0</v>
      </c>
      <c r="D31" s="22">
        <v>2103</v>
      </c>
      <c r="E31" s="22">
        <v>2250.35</v>
      </c>
      <c r="F31" s="22">
        <v>2270.7800000000002</v>
      </c>
      <c r="G31" s="22">
        <v>2596.83</v>
      </c>
      <c r="H31" s="22">
        <v>2271.65</v>
      </c>
      <c r="I31" s="22">
        <v>2229.81</v>
      </c>
      <c r="J31" s="22">
        <v>2053.17</v>
      </c>
      <c r="K31" s="22">
        <v>2084.46</v>
      </c>
      <c r="L31" s="22">
        <v>1504.87</v>
      </c>
      <c r="M31" s="22">
        <v>1532.96</v>
      </c>
    </row>
    <row r="32" spans="2:13" ht="18" customHeight="1" x14ac:dyDescent="0.15">
      <c r="B32" s="15"/>
      <c r="C32" s="6" t="s">
        <v>62</v>
      </c>
      <c r="D32" s="17">
        <v>40</v>
      </c>
      <c r="E32" s="17">
        <v>40</v>
      </c>
      <c r="F32" s="17">
        <v>50</v>
      </c>
      <c r="G32" s="17">
        <v>35</v>
      </c>
      <c r="H32" s="17">
        <v>35</v>
      </c>
      <c r="I32" s="17">
        <v>35</v>
      </c>
      <c r="J32" s="17">
        <v>30</v>
      </c>
      <c r="K32" s="17">
        <v>10</v>
      </c>
      <c r="L32" s="17">
        <v>0</v>
      </c>
      <c r="M32" s="17">
        <v>0</v>
      </c>
    </row>
    <row r="33" spans="2:13" ht="18" customHeight="1" x14ac:dyDescent="0.15">
      <c r="B33" s="18"/>
      <c r="C33" s="19" t="s">
        <v>1</v>
      </c>
      <c r="D33" s="22">
        <v>-32.450000000000003</v>
      </c>
      <c r="E33" s="22">
        <v>183.79</v>
      </c>
      <c r="F33" s="22">
        <v>76.86</v>
      </c>
      <c r="G33" s="22">
        <v>364.97</v>
      </c>
      <c r="H33" s="22">
        <v>-296.02</v>
      </c>
      <c r="I33" s="22">
        <v>-15.59</v>
      </c>
      <c r="J33" s="22">
        <v>-135.12</v>
      </c>
      <c r="K33" s="22">
        <v>62.69</v>
      </c>
      <c r="L33" s="22">
        <v>-569.64</v>
      </c>
      <c r="M33" s="22">
        <v>28.45</v>
      </c>
    </row>
    <row r="34" spans="2:13" ht="18" customHeight="1" x14ac:dyDescent="0.15">
      <c r="B34" s="15"/>
      <c r="C34" s="16"/>
      <c r="D34" s="21"/>
      <c r="E34" s="33"/>
      <c r="F34" s="33"/>
      <c r="G34" s="33"/>
      <c r="H34" s="33"/>
      <c r="I34" s="21"/>
      <c r="J34" s="21"/>
      <c r="K34" s="21"/>
    </row>
    <row r="35" spans="2:13" x14ac:dyDescent="0.15">
      <c r="B35" s="1" t="s">
        <v>59</v>
      </c>
    </row>
  </sheetData>
  <mergeCells count="1">
    <mergeCell ref="B4:C4"/>
  </mergeCells>
  <phoneticPr fontId="2"/>
  <pageMargins left="0.39370078740157483" right="0.39370078740157483" top="0.39370078740157483" bottom="0.39370078740157483" header="0.51181102362204722" footer="0.51181102362204722"/>
  <pageSetup paperSize="9" scale="8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124"/>
  <sheetViews>
    <sheetView zoomScale="85" zoomScaleNormal="85" workbookViewId="0"/>
  </sheetViews>
  <sheetFormatPr defaultRowHeight="15" x14ac:dyDescent="0.15"/>
  <cols>
    <col min="1" max="1" width="1.375" style="5" customWidth="1"/>
    <col min="2" max="2" width="2.125" style="25" customWidth="1"/>
    <col min="3" max="3" width="38.75" style="5" bestFit="1" customWidth="1"/>
    <col min="4" max="12" width="11.25" style="5" customWidth="1"/>
    <col min="13" max="16384" width="9" style="5"/>
  </cols>
  <sheetData>
    <row r="1" spans="1:5" ht="13.5" customHeight="1" x14ac:dyDescent="0.15">
      <c r="A1" s="4"/>
      <c r="B1" s="5"/>
    </row>
    <row r="2" spans="1:5" ht="18.75" x14ac:dyDescent="0.15">
      <c r="A2" s="37" t="s">
        <v>90</v>
      </c>
      <c r="B2" s="5"/>
      <c r="E2" s="6"/>
    </row>
    <row r="3" spans="1:5" ht="27.75" customHeight="1" x14ac:dyDescent="0.15">
      <c r="A3" s="4"/>
      <c r="B3" s="5"/>
    </row>
    <row r="41" spans="1:5" ht="13.5" customHeight="1" x14ac:dyDescent="0.15"/>
    <row r="42" spans="1:5" ht="19.5" customHeight="1" x14ac:dyDescent="0.15">
      <c r="A42" s="37" t="s">
        <v>89</v>
      </c>
      <c r="B42" s="5"/>
      <c r="E42" s="6"/>
    </row>
    <row r="43" spans="1:5" ht="27.75" customHeight="1" x14ac:dyDescent="0.15"/>
    <row r="116" spans="2:13" ht="15.75" thickBot="1" x14ac:dyDescent="0.2"/>
    <row r="117" spans="2:13" s="10" customFormat="1" ht="22.5" customHeight="1" thickBot="1" x14ac:dyDescent="0.2">
      <c r="B117" s="62"/>
      <c r="C117" s="62"/>
      <c r="D117" s="11" t="s">
        <v>13</v>
      </c>
      <c r="E117" s="12" t="s">
        <v>14</v>
      </c>
      <c r="F117" s="12" t="s">
        <v>15</v>
      </c>
      <c r="G117" s="12" t="s">
        <v>70</v>
      </c>
      <c r="H117" s="12" t="s">
        <v>72</v>
      </c>
      <c r="I117" s="12" t="s">
        <v>73</v>
      </c>
      <c r="J117" s="12" t="s">
        <v>74</v>
      </c>
      <c r="K117" s="12" t="s">
        <v>86</v>
      </c>
      <c r="L117" s="12" t="s">
        <v>99</v>
      </c>
      <c r="M117" s="12" t="s">
        <v>115</v>
      </c>
    </row>
    <row r="118" spans="2:13" ht="18" customHeight="1" x14ac:dyDescent="0.15">
      <c r="B118" s="15"/>
      <c r="C118" s="16" t="s">
        <v>52</v>
      </c>
      <c r="D118" s="17">
        <f>主要財務データ!D6</f>
        <v>314911</v>
      </c>
      <c r="E118" s="17">
        <f>主要財務データ!E6</f>
        <v>295923</v>
      </c>
      <c r="F118" s="17">
        <f>主要財務データ!F6</f>
        <v>246147</v>
      </c>
      <c r="G118" s="17">
        <f>主要財務データ!G6</f>
        <v>191082</v>
      </c>
      <c r="H118" s="17">
        <f>主要財務データ!H6</f>
        <v>233802</v>
      </c>
      <c r="I118" s="17">
        <f>主要財務データ!I6</f>
        <v>216553</v>
      </c>
      <c r="J118" s="17">
        <f>主要財務データ!J6</f>
        <v>170041</v>
      </c>
      <c r="K118" s="17">
        <f>主要財務データ!K6</f>
        <v>133838</v>
      </c>
      <c r="L118" s="17">
        <f>主要財務データ!L6</f>
        <v>130130</v>
      </c>
      <c r="M118" s="17">
        <f>主要財務データ!M6</f>
        <v>105549</v>
      </c>
    </row>
    <row r="119" spans="2:13" ht="18" customHeight="1" x14ac:dyDescent="0.15">
      <c r="B119" s="18"/>
      <c r="C119" s="19" t="s">
        <v>53</v>
      </c>
      <c r="D119" s="47">
        <f>主要財務データ!D7</f>
        <v>11148</v>
      </c>
      <c r="E119" s="47">
        <f>主要財務データ!E7</f>
        <v>772</v>
      </c>
      <c r="F119" s="47">
        <f>主要財務データ!F7</f>
        <v>-105</v>
      </c>
      <c r="G119" s="47">
        <f>主要財務データ!G7</f>
        <v>-6568</v>
      </c>
      <c r="H119" s="47">
        <f>主要財務データ!H7</f>
        <v>-6071</v>
      </c>
      <c r="I119" s="47">
        <f>主要財務データ!I7</f>
        <v>-659</v>
      </c>
      <c r="J119" s="47">
        <f>主要財務データ!J7</f>
        <v>-10539</v>
      </c>
      <c r="K119" s="47">
        <f>主要財務データ!K7</f>
        <v>-6775</v>
      </c>
      <c r="L119" s="47">
        <f>主要財務データ!L7</f>
        <v>-10885</v>
      </c>
      <c r="M119" s="47">
        <f>主要財務データ!M7</f>
        <v>682</v>
      </c>
    </row>
    <row r="120" spans="2:13" ht="18" customHeight="1" x14ac:dyDescent="0.15">
      <c r="B120" s="15"/>
      <c r="C120" s="16" t="s">
        <v>54</v>
      </c>
      <c r="D120" s="17">
        <f>主要財務データ!D8</f>
        <v>11684</v>
      </c>
      <c r="E120" s="17">
        <f>主要財務データ!E8</f>
        <v>1290</v>
      </c>
      <c r="F120" s="17">
        <f>主要財務データ!F8</f>
        <v>-457</v>
      </c>
      <c r="G120" s="17">
        <f>主要財務データ!G8</f>
        <v>-1681</v>
      </c>
      <c r="H120" s="17">
        <f>主要財務データ!H8</f>
        <v>-2908</v>
      </c>
      <c r="I120" s="17">
        <f>主要財務データ!I8</f>
        <v>600</v>
      </c>
      <c r="J120" s="17">
        <f>主要財務データ!J8</f>
        <v>-13653</v>
      </c>
      <c r="K120" s="17">
        <f>主要財務データ!K8</f>
        <v>-7726</v>
      </c>
      <c r="L120" s="17">
        <f>主要財務データ!L8</f>
        <v>-11909</v>
      </c>
      <c r="M120" s="17">
        <f>主要財務データ!M8</f>
        <v>1392</v>
      </c>
    </row>
    <row r="121" spans="2:13" ht="18" customHeight="1" x14ac:dyDescent="0.15">
      <c r="B121" s="18"/>
      <c r="C121" s="19" t="s">
        <v>55</v>
      </c>
      <c r="D121" s="47">
        <f>主要財務データ!D9</f>
        <v>10328</v>
      </c>
      <c r="E121" s="47">
        <f>主要財務データ!E9</f>
        <v>-1169</v>
      </c>
      <c r="F121" s="47">
        <f>主要財務データ!F9</f>
        <v>-5261</v>
      </c>
      <c r="G121" s="47">
        <f>主要財務データ!G9</f>
        <v>-9869</v>
      </c>
      <c r="H121" s="47">
        <f>主要財務データ!H9</f>
        <v>-7400</v>
      </c>
      <c r="I121" s="47">
        <f>主要財務データ!I9</f>
        <v>31</v>
      </c>
      <c r="J121" s="47">
        <f>主要財務データ!J9</f>
        <v>-33839</v>
      </c>
      <c r="K121" s="47">
        <f>主要財務データ!K9</f>
        <v>-6745</v>
      </c>
      <c r="L121" s="47">
        <f>主要財務データ!L9</f>
        <v>-24709</v>
      </c>
      <c r="M121" s="47">
        <f>主要財務データ!M9</f>
        <v>2613</v>
      </c>
    </row>
    <row r="122" spans="2:13" ht="18" customHeight="1" x14ac:dyDescent="0.15">
      <c r="B122" s="15"/>
      <c r="C122" s="16" t="s">
        <v>4</v>
      </c>
      <c r="D122" s="17">
        <f>主要財務データ!D11</f>
        <v>142779</v>
      </c>
      <c r="E122" s="17">
        <f>主要財務データ!E11</f>
        <v>131228</v>
      </c>
      <c r="F122" s="17">
        <f>主要財務データ!F11</f>
        <v>123212</v>
      </c>
      <c r="G122" s="17">
        <f>主要財務データ!G11</f>
        <v>119264</v>
      </c>
      <c r="H122" s="17">
        <f>主要財務データ!H11</f>
        <v>114743</v>
      </c>
      <c r="I122" s="17">
        <f>主要財務データ!I11</f>
        <v>123218</v>
      </c>
      <c r="J122" s="17">
        <f>主要財務データ!J11</f>
        <v>84439</v>
      </c>
      <c r="K122" s="17">
        <f>主要財務データ!K11</f>
        <v>76656</v>
      </c>
      <c r="L122" s="17">
        <f>主要財務データ!L11</f>
        <v>50717</v>
      </c>
      <c r="M122" s="17">
        <f>主要財務データ!M11</f>
        <v>54057</v>
      </c>
    </row>
    <row r="123" spans="2:13" ht="18" customHeight="1" x14ac:dyDescent="0.15">
      <c r="B123" s="18"/>
      <c r="C123" s="19" t="s">
        <v>56</v>
      </c>
      <c r="D123" s="20">
        <f>主要財務データ!D12</f>
        <v>204057</v>
      </c>
      <c r="E123" s="20">
        <f>主要財務データ!E12</f>
        <v>193910</v>
      </c>
      <c r="F123" s="20">
        <f>主要財務データ!F12</f>
        <v>176607</v>
      </c>
      <c r="G123" s="20">
        <f>主要財務データ!G12</f>
        <v>194207</v>
      </c>
      <c r="H123" s="20">
        <f>主要財務データ!H12</f>
        <v>180729</v>
      </c>
      <c r="I123" s="20">
        <f>主要財務データ!I12</f>
        <v>188902</v>
      </c>
      <c r="J123" s="20">
        <f>主要財務データ!J12</f>
        <v>154191</v>
      </c>
      <c r="K123" s="20">
        <f>主要財務データ!K12</f>
        <v>108685</v>
      </c>
      <c r="L123" s="20">
        <f>主要財務データ!L12</f>
        <v>80265</v>
      </c>
      <c r="M123" s="20">
        <f>主要財務データ!M12</f>
        <v>83293</v>
      </c>
    </row>
    <row r="124" spans="2:13" ht="18" customHeight="1" x14ac:dyDescent="0.15">
      <c r="B124" s="15"/>
      <c r="C124" s="16" t="s">
        <v>57</v>
      </c>
      <c r="D124" s="17">
        <f>主要財務データ!D13</f>
        <v>141991</v>
      </c>
      <c r="E124" s="17">
        <f>主要財務データ!E13</f>
        <v>130088</v>
      </c>
      <c r="F124" s="17">
        <f>主要財務データ!F13</f>
        <v>122131</v>
      </c>
      <c r="G124" s="17">
        <f>主要財務データ!G13</f>
        <v>117969</v>
      </c>
      <c r="H124" s="17">
        <f>主要財務データ!H13</f>
        <v>113568</v>
      </c>
      <c r="I124" s="17">
        <f>主要財務データ!I13</f>
        <v>122014</v>
      </c>
      <c r="J124" s="17">
        <f>主要財務データ!J13</f>
        <v>83328</v>
      </c>
      <c r="K124" s="17">
        <f>主要財務データ!K13</f>
        <v>76507</v>
      </c>
      <c r="L124" s="17">
        <f>主要財務データ!L13</f>
        <v>50699</v>
      </c>
      <c r="M124" s="17">
        <f>主要財務データ!M13</f>
        <v>54025</v>
      </c>
    </row>
  </sheetData>
  <mergeCells count="1">
    <mergeCell ref="B117:C117"/>
  </mergeCells>
  <phoneticPr fontId="2"/>
  <pageMargins left="0.59055118110236227" right="0.39370078740157483" top="0.78740157480314965" bottom="0.39370078740157483" header="0.51181102362204722" footer="0.51181102362204722"/>
  <pageSetup paperSize="9" scale="88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88"/>
  <sheetViews>
    <sheetView zoomScale="85" zoomScaleNormal="85" workbookViewId="0"/>
  </sheetViews>
  <sheetFormatPr defaultRowHeight="15" x14ac:dyDescent="0.15"/>
  <cols>
    <col min="1" max="1" width="3.625" style="5" customWidth="1"/>
    <col min="2" max="2" width="5.125" style="5" customWidth="1"/>
    <col min="3" max="3" width="20.125" style="5" customWidth="1"/>
    <col min="4" max="13" width="10.25" style="5" customWidth="1"/>
    <col min="14" max="16384" width="9" style="5"/>
  </cols>
  <sheetData>
    <row r="1" spans="1:13" ht="13.5" customHeight="1" x14ac:dyDescent="0.15">
      <c r="A1" s="4"/>
    </row>
    <row r="2" spans="1:13" ht="18.75" x14ac:dyDescent="0.15">
      <c r="A2" s="37" t="s">
        <v>58</v>
      </c>
      <c r="F2" s="6"/>
    </row>
    <row r="3" spans="1:13" ht="21.75" customHeight="1" thickBot="1" x14ac:dyDescent="0.2">
      <c r="B3" s="8"/>
      <c r="C3" s="8"/>
      <c r="D3" s="8"/>
      <c r="E3" s="8"/>
      <c r="F3" s="8"/>
      <c r="G3" s="8"/>
      <c r="H3" s="8"/>
      <c r="I3" s="8"/>
      <c r="J3" s="8"/>
      <c r="K3" s="53"/>
      <c r="L3" s="53"/>
      <c r="M3" s="54" t="s">
        <v>51</v>
      </c>
    </row>
    <row r="4" spans="1:13" s="10" customFormat="1" ht="22.5" customHeight="1" thickBot="1" x14ac:dyDescent="0.2">
      <c r="B4" s="62"/>
      <c r="C4" s="62"/>
      <c r="D4" s="11" t="s">
        <v>13</v>
      </c>
      <c r="E4" s="12" t="s">
        <v>14</v>
      </c>
      <c r="F4" s="12" t="s">
        <v>15</v>
      </c>
      <c r="G4" s="12" t="s">
        <v>70</v>
      </c>
      <c r="H4" s="12" t="s">
        <v>72</v>
      </c>
      <c r="I4" s="12" t="s">
        <v>73</v>
      </c>
      <c r="J4" s="12" t="s">
        <v>74</v>
      </c>
      <c r="K4" s="12" t="s">
        <v>86</v>
      </c>
      <c r="L4" s="12" t="s">
        <v>99</v>
      </c>
      <c r="M4" s="12" t="s">
        <v>116</v>
      </c>
    </row>
    <row r="5" spans="1:13" ht="17.25" customHeight="1" x14ac:dyDescent="0.15">
      <c r="B5" s="18"/>
      <c r="C5" s="64" t="s">
        <v>28</v>
      </c>
      <c r="D5" s="20">
        <v>233528</v>
      </c>
      <c r="E5" s="20">
        <v>198606</v>
      </c>
      <c r="F5" s="20">
        <v>183507</v>
      </c>
      <c r="G5" s="20">
        <v>154940</v>
      </c>
      <c r="H5" s="20">
        <v>182945</v>
      </c>
      <c r="I5" s="20">
        <v>171987</v>
      </c>
      <c r="J5" s="20">
        <v>147742</v>
      </c>
      <c r="K5" s="20">
        <v>115262</v>
      </c>
      <c r="L5" s="20">
        <v>122569</v>
      </c>
      <c r="M5" s="20">
        <v>97059</v>
      </c>
    </row>
    <row r="6" spans="1:13" ht="17.25" customHeight="1" x14ac:dyDescent="0.15">
      <c r="B6" s="18"/>
      <c r="C6" s="64"/>
      <c r="D6" s="40">
        <v>74.2</v>
      </c>
      <c r="E6" s="40">
        <v>67.099999999999994</v>
      </c>
      <c r="F6" s="40">
        <v>74.5</v>
      </c>
      <c r="G6" s="40">
        <v>81.099999999999994</v>
      </c>
      <c r="H6" s="40">
        <v>78.2</v>
      </c>
      <c r="I6" s="40">
        <v>79.400000000000006</v>
      </c>
      <c r="J6" s="40">
        <v>86.9</v>
      </c>
      <c r="K6" s="40">
        <v>86.1</v>
      </c>
      <c r="L6" s="40">
        <v>94.2</v>
      </c>
      <c r="M6" s="40">
        <f>M5/M11*100</f>
        <v>91.956342551800589</v>
      </c>
    </row>
    <row r="7" spans="1:13" ht="17.25" customHeight="1" x14ac:dyDescent="0.15">
      <c r="B7" s="15"/>
      <c r="C7" s="63" t="s">
        <v>29</v>
      </c>
      <c r="D7" s="17">
        <v>54629</v>
      </c>
      <c r="E7" s="17">
        <v>56405</v>
      </c>
      <c r="F7" s="17">
        <v>30013</v>
      </c>
      <c r="G7" s="17">
        <v>11965</v>
      </c>
      <c r="H7" s="17">
        <v>18876</v>
      </c>
      <c r="I7" s="17">
        <v>12634</v>
      </c>
      <c r="J7" s="17">
        <v>5000</v>
      </c>
      <c r="K7" s="17">
        <v>5075</v>
      </c>
      <c r="L7" s="17">
        <v>3334</v>
      </c>
      <c r="M7" s="17">
        <v>3306</v>
      </c>
    </row>
    <row r="8" spans="1:13" ht="17.25" customHeight="1" x14ac:dyDescent="0.15">
      <c r="B8" s="15"/>
      <c r="C8" s="63"/>
      <c r="D8" s="41">
        <v>17.3</v>
      </c>
      <c r="E8" s="41">
        <v>19.100000000000001</v>
      </c>
      <c r="F8" s="41">
        <v>12.2</v>
      </c>
      <c r="G8" s="41">
        <v>6.3</v>
      </c>
      <c r="H8" s="41">
        <v>8.1</v>
      </c>
      <c r="I8" s="41">
        <v>5.8</v>
      </c>
      <c r="J8" s="41">
        <v>2.9</v>
      </c>
      <c r="K8" s="41">
        <v>3.8</v>
      </c>
      <c r="L8" s="41">
        <v>2.6</v>
      </c>
      <c r="M8" s="41">
        <f>M7/M11*100</f>
        <v>3.1321945257652839</v>
      </c>
    </row>
    <row r="9" spans="1:13" ht="17.25" customHeight="1" x14ac:dyDescent="0.15">
      <c r="B9" s="18"/>
      <c r="C9" s="64" t="s">
        <v>30</v>
      </c>
      <c r="D9" s="20">
        <v>26754</v>
      </c>
      <c r="E9" s="20">
        <v>40912</v>
      </c>
      <c r="F9" s="20">
        <v>32627</v>
      </c>
      <c r="G9" s="20">
        <v>24176</v>
      </c>
      <c r="H9" s="20">
        <v>31981</v>
      </c>
      <c r="I9" s="20">
        <v>31932</v>
      </c>
      <c r="J9" s="20">
        <v>17297</v>
      </c>
      <c r="K9" s="20">
        <v>13500</v>
      </c>
      <c r="L9" s="20">
        <v>4225</v>
      </c>
      <c r="M9" s="20">
        <v>5183</v>
      </c>
    </row>
    <row r="10" spans="1:13" ht="17.25" customHeight="1" x14ac:dyDescent="0.15">
      <c r="B10" s="18"/>
      <c r="C10" s="64"/>
      <c r="D10" s="40">
        <v>8.5</v>
      </c>
      <c r="E10" s="40">
        <v>13.8</v>
      </c>
      <c r="F10" s="40">
        <v>13.3</v>
      </c>
      <c r="G10" s="40">
        <v>12.6</v>
      </c>
      <c r="H10" s="40">
        <v>13.7</v>
      </c>
      <c r="I10" s="40">
        <v>14.8</v>
      </c>
      <c r="J10" s="40">
        <v>10.199999999999999</v>
      </c>
      <c r="K10" s="40">
        <v>10.1</v>
      </c>
      <c r="L10" s="40">
        <v>3.2</v>
      </c>
      <c r="M10" s="40">
        <f>M9/M11*100</f>
        <v>4.9105154951728585</v>
      </c>
    </row>
    <row r="11" spans="1:13" ht="17.25" customHeight="1" x14ac:dyDescent="0.15">
      <c r="B11" s="15"/>
      <c r="C11" s="63" t="s">
        <v>31</v>
      </c>
      <c r="D11" s="17">
        <v>314911</v>
      </c>
      <c r="E11" s="17">
        <f>E5+E7+E9</f>
        <v>295923</v>
      </c>
      <c r="F11" s="17">
        <v>246147</v>
      </c>
      <c r="G11" s="17">
        <v>191082</v>
      </c>
      <c r="H11" s="17">
        <v>233802</v>
      </c>
      <c r="I11" s="17">
        <v>216553</v>
      </c>
      <c r="J11" s="17">
        <v>170041</v>
      </c>
      <c r="K11" s="17">
        <v>133838</v>
      </c>
      <c r="L11" s="17">
        <v>130130</v>
      </c>
      <c r="M11" s="17">
        <v>105549</v>
      </c>
    </row>
    <row r="12" spans="1:13" ht="17.25" customHeight="1" x14ac:dyDescent="0.15">
      <c r="B12" s="15"/>
      <c r="C12" s="63"/>
      <c r="D12" s="41">
        <v>100</v>
      </c>
      <c r="E12" s="41">
        <v>100</v>
      </c>
      <c r="F12" s="41">
        <v>100</v>
      </c>
      <c r="G12" s="41">
        <v>100</v>
      </c>
      <c r="H12" s="41">
        <v>100</v>
      </c>
      <c r="I12" s="41">
        <v>100</v>
      </c>
      <c r="J12" s="41">
        <v>100</v>
      </c>
      <c r="K12" s="41">
        <v>100</v>
      </c>
      <c r="L12" s="41">
        <v>100</v>
      </c>
      <c r="M12" s="41">
        <v>100</v>
      </c>
    </row>
    <row r="13" spans="1:13" ht="17.25" customHeight="1" x14ac:dyDescent="0.15">
      <c r="B13" s="15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</row>
    <row r="14" spans="1:13" ht="17.25" customHeight="1" x14ac:dyDescent="0.15">
      <c r="B14" s="15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</row>
    <row r="15" spans="1:13" ht="17.25" customHeight="1" x14ac:dyDescent="0.15">
      <c r="B15" s="15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</row>
    <row r="16" spans="1:13" ht="17.25" customHeight="1" x14ac:dyDescent="0.15">
      <c r="B16" s="15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</row>
    <row r="17" spans="2:13" ht="17.25" customHeight="1" x14ac:dyDescent="0.15">
      <c r="B17" s="15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spans="2:13" ht="17.25" customHeight="1" x14ac:dyDescent="0.15">
      <c r="B18" s="15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</row>
    <row r="19" spans="2:13" ht="17.25" customHeight="1" x14ac:dyDescent="0.15">
      <c r="B19" s="15"/>
      <c r="C19" s="31"/>
      <c r="D19" s="32"/>
      <c r="E19" s="32"/>
      <c r="F19" s="32"/>
      <c r="G19" s="32"/>
      <c r="H19" s="32"/>
      <c r="I19" s="32"/>
      <c r="J19" s="32"/>
      <c r="K19" s="32"/>
      <c r="L19" s="32"/>
      <c r="M19" s="32"/>
    </row>
    <row r="20" spans="2:13" ht="17.25" customHeight="1" x14ac:dyDescent="0.15">
      <c r="B20" s="15"/>
      <c r="C20" s="31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 spans="2:13" ht="17.25" customHeight="1" x14ac:dyDescent="0.15">
      <c r="B21" s="15"/>
      <c r="C21" s="31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2:13" ht="17.25" customHeight="1" x14ac:dyDescent="0.15">
      <c r="B22" s="15"/>
      <c r="C22" s="31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 spans="2:13" ht="17.25" customHeight="1" x14ac:dyDescent="0.15">
      <c r="B23" s="15"/>
      <c r="C23" s="31"/>
      <c r="D23" s="32"/>
      <c r="E23" s="32"/>
      <c r="F23" s="32"/>
      <c r="G23" s="32"/>
      <c r="H23" s="32"/>
      <c r="I23" s="32"/>
      <c r="J23" s="32"/>
      <c r="K23" s="32"/>
      <c r="L23" s="32"/>
      <c r="M23" s="32"/>
    </row>
    <row r="24" spans="2:13" ht="17.25" customHeight="1" x14ac:dyDescent="0.15">
      <c r="B24" s="15"/>
      <c r="C24" s="31"/>
      <c r="D24" s="32"/>
      <c r="E24" s="32"/>
      <c r="F24" s="32"/>
      <c r="G24" s="32"/>
      <c r="H24" s="32"/>
      <c r="I24" s="32"/>
      <c r="J24" s="32"/>
      <c r="K24" s="32"/>
      <c r="L24" s="32"/>
      <c r="M24" s="32"/>
    </row>
    <row r="25" spans="2:13" ht="17.25" customHeight="1" x14ac:dyDescent="0.15">
      <c r="B25" s="15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</row>
    <row r="26" spans="2:13" ht="17.25" customHeight="1" x14ac:dyDescent="0.15">
      <c r="B26" s="15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spans="2:13" ht="17.25" customHeight="1" x14ac:dyDescent="0.15">
      <c r="B27" s="15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spans="2:13" ht="17.25" customHeight="1" x14ac:dyDescent="0.15">
      <c r="B28" s="15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</row>
    <row r="29" spans="2:13" ht="22.5" customHeight="1" x14ac:dyDescent="0.15">
      <c r="B29" s="26"/>
      <c r="C29" s="6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83" spans="2:5" ht="15.75" thickBot="1" x14ac:dyDescent="0.2"/>
    <row r="84" spans="2:5" s="10" customFormat="1" ht="22.5" customHeight="1" thickBot="1" x14ac:dyDescent="0.2">
      <c r="B84" s="62"/>
      <c r="C84" s="62"/>
      <c r="D84" s="12" t="str">
        <f>L4</f>
        <v>2018/3</v>
      </c>
      <c r="E84" s="12" t="str">
        <f>M4</f>
        <v>2019/3</v>
      </c>
    </row>
    <row r="85" spans="2:5" ht="17.25" customHeight="1" x14ac:dyDescent="0.15">
      <c r="B85" s="15"/>
      <c r="C85" s="34" t="s">
        <v>28</v>
      </c>
      <c r="D85" s="17">
        <f>L5</f>
        <v>122569</v>
      </c>
      <c r="E85" s="17">
        <f>M5</f>
        <v>97059</v>
      </c>
    </row>
    <row r="86" spans="2:5" ht="17.25" customHeight="1" x14ac:dyDescent="0.15">
      <c r="B86" s="18"/>
      <c r="C86" s="36" t="s">
        <v>29</v>
      </c>
      <c r="D86" s="20">
        <f>L7</f>
        <v>3334</v>
      </c>
      <c r="E86" s="20">
        <f>M7</f>
        <v>3306</v>
      </c>
    </row>
    <row r="87" spans="2:5" ht="17.25" customHeight="1" x14ac:dyDescent="0.15">
      <c r="B87" s="15"/>
      <c r="C87" s="35" t="s">
        <v>30</v>
      </c>
      <c r="D87" s="17">
        <f>L9</f>
        <v>4225</v>
      </c>
      <c r="E87" s="17">
        <f>M9</f>
        <v>5183</v>
      </c>
    </row>
    <row r="88" spans="2:5" ht="17.25" customHeight="1" x14ac:dyDescent="0.15">
      <c r="B88" s="18"/>
      <c r="C88" s="36" t="s">
        <v>31</v>
      </c>
      <c r="D88" s="20">
        <f>L11</f>
        <v>130130</v>
      </c>
      <c r="E88" s="20">
        <f>M11</f>
        <v>105549</v>
      </c>
    </row>
  </sheetData>
  <mergeCells count="6">
    <mergeCell ref="B84:C84"/>
    <mergeCell ref="C11:C12"/>
    <mergeCell ref="B4:C4"/>
    <mergeCell ref="C5:C6"/>
    <mergeCell ref="C7:C8"/>
    <mergeCell ref="C9:C10"/>
  </mergeCells>
  <phoneticPr fontId="2"/>
  <pageMargins left="0.59055118110236227" right="0.59055118110236227" top="0.98425196850393704" bottom="0.98425196850393704" header="0.51181102362204722" footer="0.51181102362204722"/>
  <pageSetup paperSize="9" scale="90" orientation="landscape" r:id="rId1"/>
  <headerFooter alignWithMargins="0"/>
  <rowBreaks count="1" manualBreakCount="1">
    <brk id="29" max="14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Z116"/>
  <sheetViews>
    <sheetView zoomScale="85" zoomScaleNormal="85" workbookViewId="0">
      <pane xSplit="4" ySplit="4" topLeftCell="E5" activePane="bottomRight" state="frozen"/>
      <selection pane="topRight" activeCell="E1" sqref="E1"/>
      <selection pane="bottomLeft" activeCell="A5" sqref="A5"/>
      <selection pane="bottomRight"/>
    </sheetView>
  </sheetViews>
  <sheetFormatPr defaultRowHeight="15" x14ac:dyDescent="0.15"/>
  <cols>
    <col min="1" max="1" width="3.625" style="5" customWidth="1"/>
    <col min="2" max="2" width="5.125" style="5" customWidth="1"/>
    <col min="3" max="3" width="4.375" style="5" customWidth="1"/>
    <col min="4" max="4" width="11" style="5" customWidth="1"/>
    <col min="5" max="13" width="10.25" style="5" customWidth="1"/>
    <col min="14" max="16" width="9.375" style="5" customWidth="1"/>
    <col min="17" max="17" width="9" style="5"/>
    <col min="18" max="18" width="5.375" style="5" customWidth="1"/>
    <col min="19" max="16384" width="9" style="5"/>
  </cols>
  <sheetData>
    <row r="1" spans="2:16" ht="13.5" customHeight="1" x14ac:dyDescent="0.15">
      <c r="B1" s="4"/>
    </row>
    <row r="2" spans="2:16" ht="21" x14ac:dyDescent="0.15">
      <c r="B2" s="45" t="s">
        <v>75</v>
      </c>
      <c r="G2" s="6"/>
    </row>
    <row r="3" spans="2:16" ht="21.75" customHeight="1" thickBot="1" x14ac:dyDescent="0.2">
      <c r="C3" s="8"/>
      <c r="D3" s="8"/>
      <c r="E3" s="8"/>
      <c r="F3" s="8"/>
      <c r="G3" s="8"/>
      <c r="H3" s="8"/>
      <c r="I3" s="8"/>
      <c r="J3" s="8"/>
      <c r="K3" s="8"/>
      <c r="L3" s="53"/>
      <c r="M3" s="53"/>
      <c r="N3" s="52" t="s">
        <v>114</v>
      </c>
      <c r="O3" s="61"/>
      <c r="P3" s="55"/>
    </row>
    <row r="4" spans="2:16" s="10" customFormat="1" ht="22.5" customHeight="1" thickBot="1" x14ac:dyDescent="0.2">
      <c r="C4" s="38"/>
      <c r="D4" s="38"/>
      <c r="E4" s="11" t="s">
        <v>13</v>
      </c>
      <c r="F4" s="12" t="s">
        <v>14</v>
      </c>
      <c r="G4" s="12" t="s">
        <v>15</v>
      </c>
      <c r="H4" s="12" t="s">
        <v>70</v>
      </c>
      <c r="I4" s="12" t="s">
        <v>72</v>
      </c>
      <c r="J4" s="12" t="s">
        <v>73</v>
      </c>
      <c r="K4" s="12" t="s">
        <v>74</v>
      </c>
      <c r="L4" s="12" t="s">
        <v>86</v>
      </c>
      <c r="M4" s="12" t="s">
        <v>99</v>
      </c>
      <c r="N4" s="12" t="s">
        <v>116</v>
      </c>
      <c r="O4" s="28"/>
      <c r="P4" s="28"/>
    </row>
    <row r="5" spans="2:16" ht="17.25" customHeight="1" x14ac:dyDescent="0.15">
      <c r="C5" s="18"/>
      <c r="D5" s="65" t="s">
        <v>76</v>
      </c>
      <c r="E5" s="20">
        <v>266531</v>
      </c>
      <c r="F5" s="20">
        <v>201727</v>
      </c>
      <c r="G5" s="20">
        <v>164857</v>
      </c>
      <c r="H5" s="20">
        <v>155216</v>
      </c>
      <c r="I5" s="20">
        <v>195693</v>
      </c>
      <c r="J5" s="20">
        <v>184342</v>
      </c>
      <c r="K5" s="20">
        <v>138564</v>
      </c>
      <c r="L5" s="20">
        <v>104317</v>
      </c>
      <c r="M5" s="20">
        <v>96232</v>
      </c>
      <c r="N5" s="20">
        <v>71619</v>
      </c>
      <c r="P5" s="60"/>
    </row>
    <row r="6" spans="2:16" ht="17.25" customHeight="1" x14ac:dyDescent="0.15">
      <c r="C6" s="18"/>
      <c r="D6" s="65"/>
      <c r="E6" s="40">
        <v>84.6</v>
      </c>
      <c r="F6" s="40">
        <v>68.2</v>
      </c>
      <c r="G6" s="40">
        <v>67</v>
      </c>
      <c r="H6" s="40">
        <v>81.2</v>
      </c>
      <c r="I6" s="40">
        <v>83.7</v>
      </c>
      <c r="J6" s="40">
        <v>85.1</v>
      </c>
      <c r="K6" s="40">
        <v>81.5</v>
      </c>
      <c r="L6" s="40">
        <v>78</v>
      </c>
      <c r="M6" s="40">
        <v>74</v>
      </c>
      <c r="N6" s="40">
        <v>67.900000000000006</v>
      </c>
    </row>
    <row r="7" spans="2:16" ht="17.25" customHeight="1" x14ac:dyDescent="0.15">
      <c r="C7" s="15"/>
      <c r="D7" s="66" t="s">
        <v>77</v>
      </c>
      <c r="E7" s="17">
        <v>216454</v>
      </c>
      <c r="F7" s="17">
        <v>155754</v>
      </c>
      <c r="G7" s="17">
        <v>134111</v>
      </c>
      <c r="H7" s="17">
        <v>132383</v>
      </c>
      <c r="I7" s="17">
        <v>184730</v>
      </c>
      <c r="J7" s="17">
        <v>176109</v>
      </c>
      <c r="K7" s="17">
        <v>135883</v>
      </c>
      <c r="L7" s="17">
        <v>102869</v>
      </c>
      <c r="M7" s="17">
        <v>94303</v>
      </c>
      <c r="N7" s="17">
        <v>69904</v>
      </c>
    </row>
    <row r="8" spans="2:16" ht="17.25" customHeight="1" x14ac:dyDescent="0.15">
      <c r="C8" s="15"/>
      <c r="D8" s="66"/>
      <c r="E8" s="41">
        <v>68.7</v>
      </c>
      <c r="F8" s="41">
        <v>52.6</v>
      </c>
      <c r="G8" s="41">
        <v>54.5</v>
      </c>
      <c r="H8" s="41">
        <v>69.3</v>
      </c>
      <c r="I8" s="41">
        <v>79</v>
      </c>
      <c r="J8" s="41">
        <v>81.3</v>
      </c>
      <c r="K8" s="41">
        <v>79.900000000000006</v>
      </c>
      <c r="L8" s="41">
        <v>76.900000000000006</v>
      </c>
      <c r="M8" s="41">
        <v>72.5</v>
      </c>
      <c r="N8" s="41">
        <v>66.2</v>
      </c>
    </row>
    <row r="9" spans="2:16" ht="17.25" customHeight="1" x14ac:dyDescent="0.15">
      <c r="C9" s="18"/>
      <c r="D9" s="65" t="s">
        <v>78</v>
      </c>
      <c r="E9" s="20">
        <v>30490</v>
      </c>
      <c r="F9" s="20">
        <v>23836</v>
      </c>
      <c r="G9" s="20">
        <v>12592</v>
      </c>
      <c r="H9" s="20">
        <v>6200</v>
      </c>
      <c r="I9" s="20">
        <v>7735</v>
      </c>
      <c r="J9" s="20">
        <v>6122</v>
      </c>
      <c r="K9" s="20">
        <v>1659</v>
      </c>
      <c r="L9" s="20">
        <v>1023</v>
      </c>
      <c r="M9" s="20">
        <v>538</v>
      </c>
      <c r="N9" s="20">
        <v>392</v>
      </c>
    </row>
    <row r="10" spans="2:16" ht="17.25" customHeight="1" x14ac:dyDescent="0.15">
      <c r="C10" s="18"/>
      <c r="D10" s="65"/>
      <c r="E10" s="40">
        <v>9.6999999999999993</v>
      </c>
      <c r="F10" s="40">
        <v>8.1</v>
      </c>
      <c r="G10" s="40">
        <v>5.0999999999999996</v>
      </c>
      <c r="H10" s="40">
        <v>3.2</v>
      </c>
      <c r="I10" s="40">
        <v>3.3</v>
      </c>
      <c r="J10" s="40">
        <v>2.8</v>
      </c>
      <c r="K10" s="40">
        <v>1</v>
      </c>
      <c r="L10" s="40">
        <v>0.8</v>
      </c>
      <c r="M10" s="40">
        <v>0.4</v>
      </c>
      <c r="N10" s="40">
        <v>0.4</v>
      </c>
    </row>
    <row r="11" spans="2:16" ht="17.25" customHeight="1" x14ac:dyDescent="0.15">
      <c r="C11" s="15"/>
      <c r="D11" s="67" t="s">
        <v>83</v>
      </c>
      <c r="E11" s="17">
        <v>8822</v>
      </c>
      <c r="F11" s="17">
        <v>8505</v>
      </c>
      <c r="G11" s="17">
        <v>9290</v>
      </c>
      <c r="H11" s="17">
        <v>3541</v>
      </c>
      <c r="I11" s="17">
        <v>2635</v>
      </c>
      <c r="J11" s="17">
        <v>1870</v>
      </c>
      <c r="K11" s="17">
        <v>1022</v>
      </c>
      <c r="L11" s="17">
        <v>424</v>
      </c>
      <c r="M11" s="17">
        <v>1391</v>
      </c>
      <c r="N11" s="17">
        <v>1321</v>
      </c>
    </row>
    <row r="12" spans="2:16" ht="17.25" customHeight="1" x14ac:dyDescent="0.15">
      <c r="C12" s="15"/>
      <c r="D12" s="66"/>
      <c r="E12" s="41">
        <v>2.8</v>
      </c>
      <c r="F12" s="41">
        <v>2.9</v>
      </c>
      <c r="G12" s="41">
        <v>3.8</v>
      </c>
      <c r="H12" s="41">
        <v>1.9</v>
      </c>
      <c r="I12" s="41">
        <v>1.1000000000000001</v>
      </c>
      <c r="J12" s="41">
        <v>0.9</v>
      </c>
      <c r="K12" s="41">
        <v>0.6</v>
      </c>
      <c r="L12" s="41">
        <v>0.3</v>
      </c>
      <c r="M12" s="41">
        <v>1.1000000000000001</v>
      </c>
      <c r="N12" s="41">
        <v>1.3</v>
      </c>
    </row>
    <row r="13" spans="2:16" ht="17.25" customHeight="1" x14ac:dyDescent="0.15">
      <c r="C13" s="18"/>
      <c r="D13" s="64" t="s">
        <v>84</v>
      </c>
      <c r="E13" s="20">
        <v>10765</v>
      </c>
      <c r="F13" s="20">
        <v>13630</v>
      </c>
      <c r="G13" s="20">
        <v>8862</v>
      </c>
      <c r="H13" s="20">
        <v>13090</v>
      </c>
      <c r="I13" s="20">
        <v>591</v>
      </c>
      <c r="J13" s="20">
        <v>239</v>
      </c>
      <c r="K13" s="20"/>
      <c r="L13" s="20"/>
      <c r="M13" s="20"/>
      <c r="N13" s="20"/>
    </row>
    <row r="14" spans="2:16" ht="17.25" customHeight="1" x14ac:dyDescent="0.15">
      <c r="C14" s="18"/>
      <c r="D14" s="65"/>
      <c r="E14" s="40">
        <v>3.4</v>
      </c>
      <c r="F14" s="40">
        <v>4.5999999999999996</v>
      </c>
      <c r="G14" s="40">
        <v>3.6</v>
      </c>
      <c r="H14" s="40">
        <v>6.8</v>
      </c>
      <c r="I14" s="40">
        <v>0.3</v>
      </c>
      <c r="J14" s="40">
        <v>0.1</v>
      </c>
      <c r="K14" s="40"/>
      <c r="L14" s="40"/>
      <c r="M14" s="40"/>
      <c r="N14" s="40"/>
    </row>
    <row r="15" spans="2:16" ht="17.25" customHeight="1" x14ac:dyDescent="0.15">
      <c r="C15" s="15"/>
      <c r="D15" s="66" t="s">
        <v>80</v>
      </c>
      <c r="E15" s="17">
        <v>48380</v>
      </c>
      <c r="F15" s="17">
        <v>94196</v>
      </c>
      <c r="G15" s="17">
        <v>81290</v>
      </c>
      <c r="H15" s="17">
        <v>35865</v>
      </c>
      <c r="I15" s="17">
        <v>38109</v>
      </c>
      <c r="J15" s="17">
        <v>32211</v>
      </c>
      <c r="K15" s="17">
        <v>31477</v>
      </c>
      <c r="L15" s="17">
        <v>29521</v>
      </c>
      <c r="M15" s="17">
        <v>33897</v>
      </c>
      <c r="N15" s="17">
        <v>33930</v>
      </c>
    </row>
    <row r="16" spans="2:16" ht="17.25" customHeight="1" x14ac:dyDescent="0.15">
      <c r="C16" s="15"/>
      <c r="D16" s="66"/>
      <c r="E16" s="41">
        <v>15.4</v>
      </c>
      <c r="F16" s="41">
        <v>31.8</v>
      </c>
      <c r="G16" s="41">
        <v>33</v>
      </c>
      <c r="H16" s="41">
        <v>18.8</v>
      </c>
      <c r="I16" s="41">
        <v>16.3</v>
      </c>
      <c r="J16" s="41">
        <v>14.9</v>
      </c>
      <c r="K16" s="41">
        <v>18.5</v>
      </c>
      <c r="L16" s="41">
        <v>22</v>
      </c>
      <c r="M16" s="41">
        <v>26</v>
      </c>
      <c r="N16" s="41">
        <v>32.1</v>
      </c>
    </row>
    <row r="17" spans="2:26" ht="17.25" customHeight="1" x14ac:dyDescent="0.15">
      <c r="C17" s="18"/>
      <c r="D17" s="65" t="s">
        <v>81</v>
      </c>
      <c r="E17" s="20">
        <v>314911</v>
      </c>
      <c r="F17" s="20">
        <v>295923</v>
      </c>
      <c r="G17" s="20">
        <v>246147</v>
      </c>
      <c r="H17" s="20">
        <v>191082</v>
      </c>
      <c r="I17" s="20">
        <v>233802</v>
      </c>
      <c r="J17" s="20">
        <v>216553</v>
      </c>
      <c r="K17" s="20">
        <v>170041</v>
      </c>
      <c r="L17" s="20">
        <v>133838</v>
      </c>
      <c r="M17" s="20">
        <v>130130</v>
      </c>
      <c r="N17" s="20">
        <v>105549</v>
      </c>
    </row>
    <row r="18" spans="2:26" ht="18" customHeight="1" x14ac:dyDescent="0.15">
      <c r="C18" s="18"/>
      <c r="D18" s="65"/>
      <c r="E18" s="40">
        <v>100</v>
      </c>
      <c r="F18" s="40">
        <v>100</v>
      </c>
      <c r="G18" s="40">
        <v>100</v>
      </c>
      <c r="H18" s="40">
        <v>100</v>
      </c>
      <c r="I18" s="40">
        <v>100</v>
      </c>
      <c r="J18" s="40">
        <v>100</v>
      </c>
      <c r="K18" s="40">
        <v>100</v>
      </c>
      <c r="L18" s="40">
        <v>100</v>
      </c>
      <c r="M18" s="40">
        <v>100</v>
      </c>
      <c r="N18" s="40">
        <v>100</v>
      </c>
    </row>
    <row r="19" spans="2:26" ht="18" customHeight="1" x14ac:dyDescent="0.15">
      <c r="B19" s="15"/>
      <c r="C19" s="23"/>
      <c r="D19" s="32"/>
      <c r="E19" s="32"/>
      <c r="F19" s="32"/>
      <c r="G19" s="32"/>
      <c r="H19" s="32"/>
      <c r="I19" s="32"/>
      <c r="J19" s="32"/>
      <c r="K19" s="32"/>
      <c r="L19" s="32"/>
      <c r="M19" s="32"/>
    </row>
    <row r="20" spans="2:26" ht="47.25" customHeight="1" x14ac:dyDescent="0.15">
      <c r="B20" s="15"/>
      <c r="C20" s="23"/>
      <c r="D20" s="68" t="s">
        <v>88</v>
      </c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</row>
    <row r="21" spans="2:26" ht="18" customHeight="1" x14ac:dyDescent="0.15"/>
    <row r="38" ht="24" customHeight="1" x14ac:dyDescent="0.15"/>
    <row r="110" spans="2:5" ht="15.75" thickBot="1" x14ac:dyDescent="0.2"/>
    <row r="111" spans="2:5" s="10" customFormat="1" ht="18" customHeight="1" thickBot="1" x14ac:dyDescent="0.2">
      <c r="B111" s="62"/>
      <c r="C111" s="62"/>
      <c r="D111" s="12" t="str">
        <f>M4</f>
        <v>2018/3</v>
      </c>
      <c r="E111" s="12" t="str">
        <f>N4</f>
        <v>2019/3</v>
      </c>
    </row>
    <row r="112" spans="2:5" ht="17.25" customHeight="1" x14ac:dyDescent="0.15">
      <c r="B112" s="36" t="s">
        <v>85</v>
      </c>
      <c r="C112" s="27"/>
      <c r="D112" s="20">
        <f>M7</f>
        <v>94303</v>
      </c>
      <c r="E112" s="20">
        <f>N7</f>
        <v>69904</v>
      </c>
    </row>
    <row r="113" spans="2:5" ht="17.25" customHeight="1" x14ac:dyDescent="0.15">
      <c r="B113" s="15" t="s">
        <v>78</v>
      </c>
      <c r="D113" s="17">
        <f>M9</f>
        <v>538</v>
      </c>
      <c r="E113" s="17">
        <f>N9</f>
        <v>392</v>
      </c>
    </row>
    <row r="114" spans="2:5" ht="17.25" customHeight="1" x14ac:dyDescent="0.15">
      <c r="B114" s="36" t="s">
        <v>82</v>
      </c>
      <c r="C114" s="27"/>
      <c r="D114" s="20">
        <f>M11+M13</f>
        <v>1391</v>
      </c>
      <c r="E114" s="20">
        <f>N11</f>
        <v>1321</v>
      </c>
    </row>
    <row r="115" spans="2:5" ht="17.25" customHeight="1" x14ac:dyDescent="0.15">
      <c r="B115" s="15" t="s">
        <v>79</v>
      </c>
      <c r="D115" s="17"/>
      <c r="E115" s="17"/>
    </row>
    <row r="116" spans="2:5" ht="17.25" customHeight="1" x14ac:dyDescent="0.15">
      <c r="B116" s="18" t="s">
        <v>80</v>
      </c>
      <c r="C116" s="27"/>
      <c r="D116" s="20">
        <f>M15</f>
        <v>33897</v>
      </c>
      <c r="E116" s="20">
        <f>N15</f>
        <v>33930</v>
      </c>
    </row>
  </sheetData>
  <mergeCells count="9">
    <mergeCell ref="B111:C111"/>
    <mergeCell ref="D5:D6"/>
    <mergeCell ref="D7:D8"/>
    <mergeCell ref="D9:D10"/>
    <mergeCell ref="D11:D12"/>
    <mergeCell ref="D13:D14"/>
    <mergeCell ref="D15:D16"/>
    <mergeCell ref="D17:D18"/>
    <mergeCell ref="D20:Z20"/>
  </mergeCells>
  <phoneticPr fontId="2"/>
  <pageMargins left="0.19685039370078741" right="0.19685039370078741" top="0.59055118110236227" bottom="0.59055118110236227" header="0.51181102362204722" footer="0.51181102362204722"/>
  <pageSetup paperSize="9" scale="88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34"/>
  <sheetViews>
    <sheetView zoomScale="85" zoomScaleNormal="85" workbookViewId="0">
      <pane xSplit="3" ySplit="4" topLeftCell="D5" activePane="bottomRight" state="frozen"/>
      <selection pane="topRight" activeCell="D1" sqref="D1"/>
      <selection pane="bottomLeft" activeCell="A5" sqref="A5"/>
      <selection pane="bottomRight"/>
    </sheetView>
  </sheetViews>
  <sheetFormatPr defaultRowHeight="15" x14ac:dyDescent="0.15"/>
  <cols>
    <col min="1" max="1" width="3.625" style="5" customWidth="1"/>
    <col min="2" max="2" width="4.125" style="5" customWidth="1"/>
    <col min="3" max="3" width="37.375" style="5" customWidth="1"/>
    <col min="4" max="13" width="10" style="5" customWidth="1"/>
    <col min="14" max="16384" width="9" style="5"/>
  </cols>
  <sheetData>
    <row r="1" spans="1:16" ht="13.5" customHeight="1" x14ac:dyDescent="0.15">
      <c r="A1" s="4"/>
    </row>
    <row r="2" spans="1:16" ht="18.75" x14ac:dyDescent="0.15">
      <c r="A2" s="37" t="s">
        <v>9</v>
      </c>
      <c r="E2" s="6"/>
    </row>
    <row r="3" spans="1:16" ht="15.75" thickBo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6" s="10" customFormat="1" ht="22.5" customHeight="1" thickBot="1" x14ac:dyDescent="0.2">
      <c r="B4" s="62"/>
      <c r="C4" s="62"/>
      <c r="D4" s="11" t="s">
        <v>13</v>
      </c>
      <c r="E4" s="12" t="s">
        <v>14</v>
      </c>
      <c r="F4" s="12" t="s">
        <v>15</v>
      </c>
      <c r="G4" s="12" t="s">
        <v>70</v>
      </c>
      <c r="H4" s="12" t="s">
        <v>72</v>
      </c>
      <c r="I4" s="12" t="s">
        <v>73</v>
      </c>
      <c r="J4" s="12" t="s">
        <v>74</v>
      </c>
      <c r="K4" s="12" t="s">
        <v>86</v>
      </c>
      <c r="L4" s="12" t="s">
        <v>99</v>
      </c>
      <c r="M4" s="12" t="s">
        <v>115</v>
      </c>
    </row>
    <row r="5" spans="1:16" s="10" customFormat="1" ht="18" customHeight="1" x14ac:dyDescent="0.15">
      <c r="A5" s="28"/>
      <c r="B5" s="3" t="s">
        <v>32</v>
      </c>
      <c r="C5" s="13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6" ht="18" customHeight="1" x14ac:dyDescent="0.15">
      <c r="A6" s="6"/>
      <c r="C6" s="16" t="s">
        <v>113</v>
      </c>
      <c r="D6" s="21">
        <v>18.25</v>
      </c>
      <c r="E6" s="21">
        <v>13.62</v>
      </c>
      <c r="F6" s="21">
        <f>37368*100/主要財務データ!F6</f>
        <v>15.181172226352546</v>
      </c>
      <c r="G6" s="21">
        <f>27632*100/主要財務データ!G6</f>
        <v>14.460807402057755</v>
      </c>
      <c r="H6" s="21">
        <f>32149*100/主要財務データ!H6</f>
        <v>13.750523947613793</v>
      </c>
      <c r="I6" s="21">
        <f>36790*100/主要財務データ!I6</f>
        <v>16.988912644941422</v>
      </c>
      <c r="J6" s="21">
        <f>25370*100/主要財務データ!J6</f>
        <v>14.91993107544651</v>
      </c>
      <c r="K6" s="21">
        <f>19043*100/主要財務データ!K6</f>
        <v>14.22839552294565</v>
      </c>
      <c r="L6" s="21">
        <f>8600/主要財務データ!L6*100</f>
        <v>6.6087758395450695</v>
      </c>
      <c r="M6" s="21">
        <f>13700/主要財務データ!M6*100</f>
        <v>12.979753479426618</v>
      </c>
      <c r="N6" s="56"/>
    </row>
    <row r="7" spans="1:16" ht="18" customHeight="1" x14ac:dyDescent="0.15">
      <c r="A7" s="6"/>
      <c r="B7" s="18"/>
      <c r="C7" s="19" t="s">
        <v>33</v>
      </c>
      <c r="D7" s="22">
        <f>主要財務データ!D7*100/主要財務データ!D6</f>
        <v>3.5400478230357146</v>
      </c>
      <c r="E7" s="22">
        <f>主要財務データ!E7*100/主要財務データ!E6</f>
        <v>0.26087867452006097</v>
      </c>
      <c r="F7" s="22">
        <f>主要財務データ!F7*100/主要財務データ!F6</f>
        <v>-4.265743640995015E-2</v>
      </c>
      <c r="G7" s="22">
        <f>主要財務データ!G7*100/主要財務データ!G6</f>
        <v>-3.4372677698579666</v>
      </c>
      <c r="H7" s="22">
        <f>主要財務データ!H7*100/主要財務データ!H6</f>
        <v>-2.5966416027236723</v>
      </c>
      <c r="I7" s="22">
        <f>主要財務データ!I7*100/主要財務データ!I6</f>
        <v>-0.30431349369438426</v>
      </c>
      <c r="J7" s="22">
        <f>主要財務データ!J7*100/主要財務データ!J6</f>
        <v>-6.1979169729653441</v>
      </c>
      <c r="K7" s="22">
        <f>主要財務データ!K7*100/主要財務データ!K6</f>
        <v>-5.0620899893901585</v>
      </c>
      <c r="L7" s="22">
        <f>主要財務データ!L7*100/主要財務データ!L6</f>
        <v>-8.3647122108660579</v>
      </c>
      <c r="M7" s="22">
        <f>主要財務データ!M7*100/主要財務データ!M6</f>
        <v>0.64614539218751477</v>
      </c>
      <c r="N7" s="5" t="s">
        <v>102</v>
      </c>
    </row>
    <row r="8" spans="1:16" ht="18" customHeight="1" x14ac:dyDescent="0.15">
      <c r="A8" s="6"/>
      <c r="B8" s="15"/>
      <c r="C8" s="16" t="s">
        <v>34</v>
      </c>
      <c r="D8" s="21">
        <f>主要財務データ!D8*100/主要財務データ!D6</f>
        <v>3.7102546433754298</v>
      </c>
      <c r="E8" s="21">
        <f>主要財務データ!E8*100/主要財務データ!E6</f>
        <v>0.43592421001409148</v>
      </c>
      <c r="F8" s="21">
        <f>主要財務データ!F8*100/主要財務データ!F6</f>
        <v>-0.18566141370806877</v>
      </c>
      <c r="G8" s="21">
        <f>主要財務データ!G8*100/主要財務データ!G6</f>
        <v>-0.87972702818685167</v>
      </c>
      <c r="H8" s="21">
        <f>主要財務データ!H8*100/主要財務データ!H6</f>
        <v>-1.2437874782935989</v>
      </c>
      <c r="I8" s="21">
        <f>主要財務データ!I8*100/主要財務データ!I6</f>
        <v>0.27706843128472014</v>
      </c>
      <c r="J8" s="21">
        <f>主要財務データ!J8*100/主要財務データ!J6</f>
        <v>-8.029240006821885</v>
      </c>
      <c r="K8" s="21">
        <f>主要財務データ!K8*100/主要財務データ!K6</f>
        <v>-5.7726505177901641</v>
      </c>
      <c r="L8" s="21">
        <f>主要財務データ!L8*100/主要財務データ!L6</f>
        <v>-9.1516176131560751</v>
      </c>
      <c r="M8" s="21">
        <f>主要財務データ!M8*100/主要財務データ!M6</f>
        <v>1.3188187476906461</v>
      </c>
      <c r="N8" s="5" t="s">
        <v>101</v>
      </c>
    </row>
    <row r="9" spans="1:16" ht="18" customHeight="1" x14ac:dyDescent="0.15">
      <c r="A9" s="6"/>
      <c r="B9" s="15"/>
      <c r="C9" s="6"/>
      <c r="D9" s="21"/>
      <c r="E9" s="21"/>
      <c r="F9" s="21"/>
      <c r="G9" s="21"/>
      <c r="H9" s="21"/>
      <c r="I9" s="21"/>
      <c r="J9" s="21"/>
      <c r="K9" s="21"/>
      <c r="L9" s="21"/>
      <c r="M9" s="21"/>
    </row>
    <row r="10" spans="1:16" ht="18" customHeight="1" x14ac:dyDescent="0.15">
      <c r="A10" s="6"/>
      <c r="B10" s="3" t="s">
        <v>35</v>
      </c>
      <c r="C10" s="24"/>
      <c r="D10" s="22"/>
      <c r="E10" s="22"/>
      <c r="F10" s="22"/>
      <c r="G10" s="22"/>
      <c r="H10" s="22"/>
      <c r="I10" s="22"/>
      <c r="J10" s="22"/>
      <c r="K10" s="22"/>
      <c r="L10" s="22"/>
      <c r="M10" s="22"/>
    </row>
    <row r="11" spans="1:16" ht="18" customHeight="1" x14ac:dyDescent="0.15">
      <c r="C11" s="16" t="s">
        <v>36</v>
      </c>
      <c r="D11" s="21">
        <v>69.58</v>
      </c>
      <c r="E11" s="21">
        <v>67.09</v>
      </c>
      <c r="F11" s="21">
        <v>69.150000000000006</v>
      </c>
      <c r="G11" s="21">
        <v>60.74</v>
      </c>
      <c r="H11" s="21">
        <v>62.84</v>
      </c>
      <c r="I11" s="21">
        <v>64.59</v>
      </c>
      <c r="J11" s="21">
        <v>54.04</v>
      </c>
      <c r="K11" s="21">
        <v>70.39</v>
      </c>
      <c r="L11" s="21">
        <f>主要財務データ!L13/主要財務データ!L12*100</f>
        <v>63.164517535663109</v>
      </c>
      <c r="M11" s="21">
        <f>主要財務データ!M13/主要財務データ!M12*100</f>
        <v>64.861392914170452</v>
      </c>
      <c r="N11" s="56" t="s">
        <v>103</v>
      </c>
    </row>
    <row r="12" spans="1:16" ht="18" customHeight="1" x14ac:dyDescent="0.15">
      <c r="A12" s="57"/>
      <c r="B12" s="18"/>
      <c r="C12" s="19" t="s">
        <v>37</v>
      </c>
      <c r="D12" s="22">
        <v>297.39</v>
      </c>
      <c r="E12" s="22">
        <v>269.52999999999997</v>
      </c>
      <c r="F12" s="22">
        <f>145689*100/50685</f>
        <v>287.44007102693104</v>
      </c>
      <c r="G12" s="22">
        <f>164485*100/71269</f>
        <v>230.7945951255104</v>
      </c>
      <c r="H12" s="22">
        <f>143429*100/56021</f>
        <v>256.0272040841827</v>
      </c>
      <c r="I12" s="22">
        <f>153982*100/55248</f>
        <v>278.71054155806547</v>
      </c>
      <c r="J12" s="58">
        <f>123214*100/59823</f>
        <v>205.96426123731675</v>
      </c>
      <c r="K12" s="58">
        <f>85503*100/29575</f>
        <v>289.10566356720204</v>
      </c>
      <c r="L12" s="58">
        <f>67779/26842*100</f>
        <v>252.51099023917743</v>
      </c>
      <c r="M12" s="58">
        <f>69958/28121*100</f>
        <v>248.77493687991179</v>
      </c>
      <c r="N12" s="56" t="s">
        <v>104</v>
      </c>
    </row>
    <row r="13" spans="1:16" ht="18" customHeight="1" x14ac:dyDescent="0.15">
      <c r="A13" s="6"/>
      <c r="B13" s="15"/>
      <c r="C13" s="39" t="s">
        <v>64</v>
      </c>
      <c r="D13" s="33">
        <v>43.65</v>
      </c>
      <c r="E13" s="42" t="s">
        <v>65</v>
      </c>
      <c r="F13" s="33">
        <v>130.54</v>
      </c>
      <c r="G13" s="42" t="s">
        <v>65</v>
      </c>
      <c r="H13" s="42" t="s">
        <v>65</v>
      </c>
      <c r="I13" s="33">
        <v>89.6</v>
      </c>
      <c r="J13" s="42" t="s">
        <v>65</v>
      </c>
      <c r="K13" s="42" t="s">
        <v>65</v>
      </c>
      <c r="L13" s="42" t="s">
        <v>105</v>
      </c>
      <c r="M13" s="42" t="s">
        <v>117</v>
      </c>
      <c r="N13" s="56" t="s">
        <v>106</v>
      </c>
    </row>
    <row r="14" spans="1:16" ht="27" customHeight="1" x14ac:dyDescent="0.15">
      <c r="A14" s="6"/>
      <c r="B14" s="1" t="s">
        <v>68</v>
      </c>
      <c r="C14" s="29"/>
      <c r="D14" s="29"/>
      <c r="E14" s="29"/>
      <c r="F14" s="29"/>
      <c r="G14" s="29"/>
      <c r="H14" s="29"/>
      <c r="I14" s="29"/>
    </row>
    <row r="15" spans="1:16" ht="18" customHeight="1" x14ac:dyDescent="0.15">
      <c r="A15" s="6"/>
      <c r="B15" s="3" t="s">
        <v>38</v>
      </c>
      <c r="C15" s="24"/>
      <c r="D15" s="30"/>
      <c r="E15" s="22"/>
      <c r="F15" s="30"/>
      <c r="G15" s="30"/>
      <c r="H15" s="30"/>
      <c r="I15" s="30"/>
      <c r="J15" s="30"/>
      <c r="K15" s="30"/>
      <c r="L15" s="30"/>
      <c r="M15" s="30"/>
    </row>
    <row r="16" spans="1:16" ht="18" customHeight="1" x14ac:dyDescent="0.15">
      <c r="A16" s="57"/>
      <c r="C16" s="39" t="s">
        <v>66</v>
      </c>
      <c r="D16" s="21">
        <v>1.56</v>
      </c>
      <c r="E16" s="21">
        <v>1.49</v>
      </c>
      <c r="F16" s="21">
        <v>1.33</v>
      </c>
      <c r="G16" s="21">
        <v>1.03</v>
      </c>
      <c r="H16" s="21">
        <v>1.25</v>
      </c>
      <c r="I16" s="21">
        <v>1.17</v>
      </c>
      <c r="J16" s="21">
        <f>主要財務データ!J6/((主要財務データ!I12+主要財務データ!J12)/2)</f>
        <v>0.99122395385507722</v>
      </c>
      <c r="K16" s="21">
        <f>主要財務データ!K6/((主要財務データ!K12+主要財務データ!J12)/2)</f>
        <v>1.0182595596402866</v>
      </c>
      <c r="L16" s="21">
        <f>主要財務データ!$L$6/((主要財務データ!K12+主要財務データ!L12)/2)</f>
        <v>1.3774014289494576</v>
      </c>
      <c r="M16" s="21">
        <f>主要財務データ!M6/((主要財務データ!L12+主要財務データ!M12)/2)</f>
        <v>1.2906614167451302</v>
      </c>
      <c r="N16" s="56" t="s">
        <v>107</v>
      </c>
      <c r="P16" s="56" t="s">
        <v>110</v>
      </c>
    </row>
    <row r="17" spans="1:14" ht="18" customHeight="1" x14ac:dyDescent="0.15">
      <c r="B17" s="18"/>
      <c r="C17" s="43" t="s">
        <v>71</v>
      </c>
      <c r="D17" s="22">
        <v>8.6199999999999992</v>
      </c>
      <c r="E17" s="22">
        <v>8.2200000000000006</v>
      </c>
      <c r="F17" s="22">
        <f>主要財務データ!F6/((30917+35089)/2)</f>
        <v>7.4583219707299335</v>
      </c>
      <c r="G17" s="22">
        <f>主要財務データ!G6/((29721+30917)/2)</f>
        <v>6.3023846432929842</v>
      </c>
      <c r="H17" s="22">
        <f>主要財務データ!H6/((37300+29721)/2)</f>
        <v>6.9769773653034122</v>
      </c>
      <c r="I17" s="22">
        <f>主要財務データ!I6/((34920+37300)/2)</f>
        <v>5.9970368319025198</v>
      </c>
      <c r="J17" s="22">
        <f>主要財務データ!J6/((30976+34920)/2)</f>
        <v>5.1608898870948163</v>
      </c>
      <c r="K17" s="22">
        <f>主要財務データ!K6/((23181+30976)/2)</f>
        <v>4.942592831951548</v>
      </c>
      <c r="L17" s="22">
        <f>主要財務データ!L6/((23181+12491)/2)</f>
        <v>7.295918367346939</v>
      </c>
      <c r="M17" s="22">
        <f>主要財務データ!M6/((12954+13335)/2)</f>
        <v>8.0298984366084678</v>
      </c>
      <c r="N17" s="56" t="s">
        <v>108</v>
      </c>
    </row>
    <row r="18" spans="1:14" ht="18" customHeight="1" x14ac:dyDescent="0.15">
      <c r="A18" s="57"/>
      <c r="B18" s="15"/>
      <c r="C18" s="16" t="s">
        <v>39</v>
      </c>
      <c r="D18" s="21">
        <v>19.88</v>
      </c>
      <c r="E18" s="21">
        <v>18.53</v>
      </c>
      <c r="F18" s="21">
        <f>主要財務データ!F6/((14785+16290)/2)</f>
        <v>15.84212389380531</v>
      </c>
      <c r="G18" s="21">
        <f>主要財務データ!G6/((16675+14785)/2)</f>
        <v>12.147616020343293</v>
      </c>
      <c r="H18" s="21">
        <f>主要財務データ!H6/((21905+16675)/2)</f>
        <v>12.120373250388802</v>
      </c>
      <c r="I18" s="21">
        <f>主要財務データ!I6/((21306+21905)/2)</f>
        <v>10.023049686422439</v>
      </c>
      <c r="J18" s="21">
        <f>主要財務データ!J6/((18203+21306)/2)</f>
        <v>8.6077096357791891</v>
      </c>
      <c r="K18" s="21">
        <f>主要財務データ!K6/((12963+18203)/2)</f>
        <v>8.5887184752615031</v>
      </c>
      <c r="L18" s="21">
        <f>主要財務データ!L6/((12963+8193)/2)</f>
        <v>12.301947438079033</v>
      </c>
      <c r="M18" s="21">
        <f>主要財務データ!M6/((8193+8159)/2)</f>
        <v>12.909613502935422</v>
      </c>
      <c r="N18" s="56" t="s">
        <v>109</v>
      </c>
    </row>
    <row r="19" spans="1:14" ht="26.25" customHeight="1" x14ac:dyDescent="0.15">
      <c r="A19" s="6"/>
      <c r="B19" s="1" t="s">
        <v>10</v>
      </c>
      <c r="D19" s="21"/>
      <c r="E19" s="21"/>
      <c r="F19" s="21"/>
      <c r="G19" s="21"/>
      <c r="H19" s="21"/>
      <c r="I19" s="21"/>
      <c r="J19" s="21"/>
      <c r="K19" s="21"/>
      <c r="L19" s="21"/>
      <c r="M19" s="21"/>
    </row>
    <row r="20" spans="1:14" ht="18" customHeight="1" x14ac:dyDescent="0.15">
      <c r="A20" s="6"/>
      <c r="B20" s="3" t="s">
        <v>40</v>
      </c>
      <c r="C20" s="24"/>
      <c r="D20" s="22"/>
      <c r="E20" s="22"/>
      <c r="F20" s="22"/>
      <c r="G20" s="22"/>
      <c r="H20" s="22"/>
      <c r="I20" s="22"/>
      <c r="J20" s="22"/>
      <c r="K20" s="22"/>
      <c r="L20" s="22"/>
      <c r="M20" s="22"/>
    </row>
    <row r="21" spans="1:14" ht="18" customHeight="1" x14ac:dyDescent="0.15">
      <c r="A21" s="57"/>
      <c r="C21" s="16" t="s">
        <v>41</v>
      </c>
      <c r="D21" s="17">
        <v>123349</v>
      </c>
      <c r="E21" s="17">
        <v>103433.41488989865</v>
      </c>
      <c r="F21" s="17">
        <f>主要財務データ!F6*1000/F23</f>
        <v>61690.977443609023</v>
      </c>
      <c r="G21" s="17">
        <f>主要財務データ!G6*1000/G23</f>
        <v>40008.793969849248</v>
      </c>
      <c r="H21" s="17">
        <f>主要財務データ!H6*1000/H23</f>
        <v>45735.915492957749</v>
      </c>
      <c r="I21" s="17">
        <f>主要財務データ!I6*1000/I23</f>
        <v>60086.847946725858</v>
      </c>
      <c r="J21" s="17">
        <f>主要財務データ!J6*1000/J23</f>
        <v>51248.04098854732</v>
      </c>
      <c r="K21" s="17">
        <f>主要財務データ!K6*1000/K23</f>
        <v>40717.371463340431</v>
      </c>
      <c r="L21" s="17">
        <f>主要財務データ!$L$6/L23*1000</f>
        <v>54040.697674418603</v>
      </c>
      <c r="M21" s="17">
        <f>主要財務データ!$M$6/M23*1000</f>
        <v>44292.488459924461</v>
      </c>
      <c r="N21" s="56" t="s">
        <v>111</v>
      </c>
    </row>
    <row r="22" spans="1:14" ht="18" customHeight="1" x14ac:dyDescent="0.15">
      <c r="B22" s="18"/>
      <c r="C22" s="19" t="s">
        <v>42</v>
      </c>
      <c r="D22" s="20">
        <v>4366</v>
      </c>
      <c r="E22" s="20">
        <v>269</v>
      </c>
      <c r="F22" s="20">
        <f>主要財務データ!F7*1000/F23</f>
        <v>-26.315789473684209</v>
      </c>
      <c r="G22" s="20">
        <f>主要財務データ!G7*1000/G23</f>
        <v>-1375.2093802345059</v>
      </c>
      <c r="H22" s="20">
        <f>主要財務データ!H7*1000/H23</f>
        <v>-1187.5978090766823</v>
      </c>
      <c r="I22" s="20">
        <f>主要財務データ!I7*1000/I23</f>
        <v>-182.85238623751388</v>
      </c>
      <c r="J22" s="20">
        <f>主要財務データ!J7*1000/J23</f>
        <v>-3176.3110307414104</v>
      </c>
      <c r="K22" s="20">
        <f>主要財務データ!K7*1000/K23</f>
        <v>-2061.1499847885611</v>
      </c>
      <c r="L22" s="20">
        <f>主要財務データ!$L$7/L23*1000</f>
        <v>-4520.3488372093025</v>
      </c>
      <c r="M22" s="20">
        <f>主要財務データ!$M$7/M23*1000</f>
        <v>286.19387326898863</v>
      </c>
    </row>
    <row r="23" spans="1:14" ht="18" customHeight="1" x14ac:dyDescent="0.15">
      <c r="A23" s="57"/>
      <c r="B23" s="15"/>
      <c r="C23" s="16" t="s">
        <v>43</v>
      </c>
      <c r="D23" s="17">
        <v>2553</v>
      </c>
      <c r="E23" s="17">
        <v>2861</v>
      </c>
      <c r="F23" s="17">
        <v>3990</v>
      </c>
      <c r="G23" s="17">
        <v>4776</v>
      </c>
      <c r="H23" s="17">
        <v>5112</v>
      </c>
      <c r="I23" s="17">
        <v>3604</v>
      </c>
      <c r="J23" s="17">
        <v>3318</v>
      </c>
      <c r="K23" s="17">
        <v>3287</v>
      </c>
      <c r="L23" s="17">
        <v>2408</v>
      </c>
      <c r="M23" s="17">
        <v>2383</v>
      </c>
    </row>
    <row r="24" spans="1:14" ht="26.25" customHeight="1" x14ac:dyDescent="0.15">
      <c r="A24" s="6"/>
      <c r="B24" s="1" t="s">
        <v>44</v>
      </c>
      <c r="C24" s="6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4" ht="18" customHeight="1" x14ac:dyDescent="0.15">
      <c r="A25" s="6"/>
      <c r="B25" s="3" t="s">
        <v>45</v>
      </c>
      <c r="C25" s="24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14" ht="18" customHeight="1" x14ac:dyDescent="0.15">
      <c r="A26" s="57"/>
      <c r="C26" s="39" t="s">
        <v>67</v>
      </c>
      <c r="D26" s="17">
        <v>926</v>
      </c>
      <c r="E26" s="17">
        <v>-1095</v>
      </c>
      <c r="F26" s="17">
        <v>9981</v>
      </c>
      <c r="G26" s="17">
        <v>4841</v>
      </c>
      <c r="H26" s="17">
        <v>-3981</v>
      </c>
      <c r="I26" s="17">
        <v>-463</v>
      </c>
      <c r="J26" s="17">
        <f>-7549+11805</f>
        <v>4256</v>
      </c>
      <c r="K26" s="17">
        <f>-13329+13266</f>
        <v>-63</v>
      </c>
      <c r="L26" s="17">
        <f>-5369-2174</f>
        <v>-7543</v>
      </c>
      <c r="M26" s="17">
        <f>3507-775</f>
        <v>2732</v>
      </c>
      <c r="N26" s="56" t="s">
        <v>112</v>
      </c>
    </row>
    <row r="27" spans="1:14" ht="18" customHeight="1" x14ac:dyDescent="0.15">
      <c r="B27" s="18"/>
      <c r="C27" s="19" t="s">
        <v>46</v>
      </c>
      <c r="D27" s="20">
        <v>5756</v>
      </c>
      <c r="E27" s="20">
        <v>6367</v>
      </c>
      <c r="F27" s="20">
        <v>6547</v>
      </c>
      <c r="G27" s="20">
        <v>5264</v>
      </c>
      <c r="H27" s="20">
        <v>6479</v>
      </c>
      <c r="I27" s="20">
        <v>5855</v>
      </c>
      <c r="J27" s="20">
        <v>4498</v>
      </c>
      <c r="K27" s="20">
        <v>4098</v>
      </c>
      <c r="L27" s="20">
        <v>2258</v>
      </c>
      <c r="M27" s="20">
        <v>974</v>
      </c>
    </row>
    <row r="28" spans="1:14" ht="18" customHeight="1" x14ac:dyDescent="0.15">
      <c r="B28" s="15"/>
      <c r="C28" s="46" t="s">
        <v>47</v>
      </c>
      <c r="D28" s="17">
        <v>4309</v>
      </c>
      <c r="E28" s="17">
        <v>6061</v>
      </c>
      <c r="F28" s="17">
        <v>3931</v>
      </c>
      <c r="G28" s="17">
        <v>5345</v>
      </c>
      <c r="H28" s="44">
        <v>5094</v>
      </c>
      <c r="I28" s="44">
        <v>3275</v>
      </c>
      <c r="J28" s="44">
        <v>2462</v>
      </c>
      <c r="K28" s="44">
        <v>3070</v>
      </c>
      <c r="L28" s="44">
        <v>2156</v>
      </c>
      <c r="M28" s="44">
        <v>1425</v>
      </c>
    </row>
    <row r="29" spans="1:14" ht="26.25" customHeight="1" x14ac:dyDescent="0.15">
      <c r="A29" s="6"/>
      <c r="B29" s="1" t="s">
        <v>69</v>
      </c>
      <c r="C29" s="6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4" ht="18" customHeight="1" x14ac:dyDescent="0.15">
      <c r="A30" s="6"/>
      <c r="B30" s="3" t="s">
        <v>48</v>
      </c>
      <c r="C30" s="24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4" ht="18" customHeight="1" x14ac:dyDescent="0.15">
      <c r="A31" s="57"/>
      <c r="C31" s="16" t="s">
        <v>49</v>
      </c>
      <c r="D31" s="21">
        <v>302.97000000000003</v>
      </c>
      <c r="E31" s="21">
        <v>-34.31</v>
      </c>
      <c r="F31" s="21">
        <v>-154.22999999999999</v>
      </c>
      <c r="G31" s="21">
        <v>-289.26</v>
      </c>
      <c r="H31" s="21">
        <v>-216.89</v>
      </c>
      <c r="I31" s="21">
        <v>0.92</v>
      </c>
      <c r="J31" s="21">
        <v>-991.81</v>
      </c>
      <c r="K31" s="21">
        <v>-197.7</v>
      </c>
      <c r="L31" s="21">
        <v>-724.21</v>
      </c>
      <c r="M31" s="21">
        <v>76.59</v>
      </c>
    </row>
    <row r="32" spans="1:14" ht="18" customHeight="1" x14ac:dyDescent="0.15">
      <c r="B32" s="18"/>
      <c r="C32" s="19" t="s">
        <v>50</v>
      </c>
      <c r="D32" s="22">
        <v>4164.8599999999997</v>
      </c>
      <c r="E32" s="22">
        <v>3813.57</v>
      </c>
      <c r="F32" s="22">
        <v>3579.54</v>
      </c>
      <c r="G32" s="22">
        <v>3457.56</v>
      </c>
      <c r="H32" s="22">
        <v>3328.58</v>
      </c>
      <c r="I32" s="22">
        <v>3576.14</v>
      </c>
      <c r="J32" s="22">
        <v>2442.2800000000002</v>
      </c>
      <c r="K32" s="22">
        <v>2242.38</v>
      </c>
      <c r="L32" s="22">
        <v>1485.96</v>
      </c>
      <c r="M32" s="22">
        <v>1583.46</v>
      </c>
    </row>
    <row r="33" spans="1:13" ht="18" customHeight="1" x14ac:dyDescent="0.15">
      <c r="A33" s="57"/>
      <c r="B33" s="15"/>
      <c r="C33" s="39" t="s">
        <v>87</v>
      </c>
      <c r="D33" s="21">
        <v>7.45</v>
      </c>
      <c r="E33" s="21">
        <f>主要財務データ!E9*100/((主要財務データ!D13+主要財務データ!E13)/2)</f>
        <v>-0.85930924474141701</v>
      </c>
      <c r="F33" s="21">
        <f>主要財務データ!F9*100/((主要財務データ!E13+主要財務データ!F13)/2)</f>
        <v>-4.1717713574314388</v>
      </c>
      <c r="G33" s="21">
        <f>主要財務データ!G9*100/((主要財務データ!F13+主要財務データ!G13)/2)</f>
        <v>-8.2207413577675972</v>
      </c>
      <c r="H33" s="21">
        <f>主要財務データ!H9*100/((主要財務データ!G13+主要財務データ!H13)/2)</f>
        <v>-6.3920669266683081</v>
      </c>
      <c r="I33" s="21">
        <f>主要財務データ!I9*100/((主要財務データ!H13+主要財務データ!I13)/2)</f>
        <v>2.6317800171490182E-2</v>
      </c>
      <c r="J33" s="21">
        <f>主要財務データ!J9*100/((主要財務データ!I13+主要財務データ!J13)/2)</f>
        <v>-32.958673822208802</v>
      </c>
      <c r="K33" s="21">
        <f>主要財務データ!K9*100/((主要財務データ!J13+主要財務データ!K13)/2)</f>
        <v>-8.4399537022554512</v>
      </c>
      <c r="L33" s="21">
        <f>主要財務データ!L9*100/((主要財務データ!K13+主要財務データ!L13)/2)</f>
        <v>-38.848796440419477</v>
      </c>
      <c r="M33" s="21">
        <f>主要財務データ!M9*100/((主要財務データ!L13+主要財務データ!M13)/2)</f>
        <v>4.990260112295176</v>
      </c>
    </row>
    <row r="34" spans="1:13" x14ac:dyDescent="0.15">
      <c r="D34" s="59"/>
    </row>
  </sheetData>
  <mergeCells count="1">
    <mergeCell ref="B4:C4"/>
  </mergeCells>
  <phoneticPr fontId="2"/>
  <pageMargins left="0.78740157480314965" right="0.78740157480314965" top="0.39370078740157483" bottom="0.19685039370078741" header="0.51181102362204722" footer="0.51181102362204722"/>
  <pageSetup paperSize="9" scale="78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主要財務データ</vt:lpstr>
      <vt:lpstr>主要財務データ【グラフ】</vt:lpstr>
      <vt:lpstr>機器別売上高（連結）</vt:lpstr>
      <vt:lpstr>仕向地別売上高（連結）</vt:lpstr>
      <vt:lpstr>各指標（連結）</vt:lpstr>
      <vt:lpstr>'各指標（連結）'!Print_Area</vt:lpstr>
      <vt:lpstr>'機器別売上高（連結）'!Print_Area</vt:lpstr>
      <vt:lpstr>'仕向地別売上高（連結）'!Print_Area</vt:lpstr>
      <vt:lpstr>主要財務データ!Print_Area</vt:lpstr>
      <vt:lpstr>主要財務データ【グラフ】!Print_Area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ichimiya</dc:creator>
  <cp:lastModifiedBy>浅井　俊介</cp:lastModifiedBy>
  <cp:lastPrinted>2019-05-10T07:03:33Z</cp:lastPrinted>
  <dcterms:created xsi:type="dcterms:W3CDTF">2011-05-25T10:34:08Z</dcterms:created>
  <dcterms:modified xsi:type="dcterms:W3CDTF">2019-06-24T05:53:42Z</dcterms:modified>
</cp:coreProperties>
</file>