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910" windowWidth="19440" windowHeight="6150" tabRatio="693" activeTab="0"/>
  </bookViews>
  <sheets>
    <sheet name="主要財務データ" sheetId="1" r:id="rId1"/>
    <sheet name="主要財務データ【グラフ】" sheetId="2" r:id="rId2"/>
    <sheet name="機器別売上高（連結）" sheetId="3" r:id="rId3"/>
    <sheet name="仕向地別売上高（連結）" sheetId="4" r:id="rId4"/>
    <sheet name="各指標（連結）" sheetId="5" r:id="rId5"/>
  </sheets>
  <definedNames>
    <definedName name="_xlnm.Print_Area" localSheetId="4">'各指標（連結）'!$A$1:$M$33</definedName>
    <definedName name="_xlnm.Print_Area" localSheetId="2">'機器別売上高（連結）'!$A$1:$N$64</definedName>
    <definedName name="_xlnm.Print_Area" localSheetId="3">'仕向地別売上高（連結）'!$A$1:$R$75</definedName>
    <definedName name="_xlnm.Print_Area" localSheetId="0">'主要財務データ'!$A$1:$N$35</definedName>
    <definedName name="_xlnm.Print_Area" localSheetId="1">'主要財務データ【グラフ】'!$A$1:$L$80</definedName>
  </definedNames>
  <calcPr fullCalcOnLoad="1"/>
</workbook>
</file>

<file path=xl/sharedStrings.xml><?xml version="1.0" encoding="utf-8"?>
<sst xmlns="http://schemas.openxmlformats.org/spreadsheetml/2006/main" count="159" uniqueCount="100">
  <si>
    <t>１株当たり純資産（円）</t>
  </si>
  <si>
    <t>１株当たり当期純利益／損失（円）</t>
  </si>
  <si>
    <t>-</t>
  </si>
  <si>
    <t>（単位：百万円）</t>
  </si>
  <si>
    <t>純資産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</si>
  <si>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</si>
  <si>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</si>
  <si>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</si>
  <si>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</si>
  <si>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各指標（連結）</t>
  </si>
  <si>
    <t>※総資本、固定資産、有形固定資産は期首、期末の平均値</t>
  </si>
  <si>
    <t>【連結】</t>
  </si>
  <si>
    <t>【単体】</t>
  </si>
  <si>
    <t>2007/3</t>
  </si>
  <si>
    <t>2008/3</t>
  </si>
  <si>
    <t>2009/3</t>
  </si>
  <si>
    <t>2010/3</t>
  </si>
  <si>
    <t>2011/3</t>
  </si>
  <si>
    <t>2012/3</t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</si>
  <si>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</si>
  <si>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</si>
  <si>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</si>
  <si>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</si>
  <si>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</si>
  <si>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</si>
  <si>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１株当たり当期純利益／損失（円）</t>
  </si>
  <si>
    <t>売上高</t>
  </si>
  <si>
    <t>営業利益／損失</t>
  </si>
  <si>
    <t>経常利益／損失</t>
  </si>
  <si>
    <t>当期純利益／損失</t>
  </si>
  <si>
    <t>資本金</t>
  </si>
  <si>
    <t>映像機器</t>
  </si>
  <si>
    <t>情報機器</t>
  </si>
  <si>
    <t>その他</t>
  </si>
  <si>
    <t>合計</t>
  </si>
  <si>
    <t>【収益性】</t>
  </si>
  <si>
    <r>
      <t>売上高総利益率</t>
    </r>
    <r>
      <rPr>
        <sz val="11"/>
        <rFont val="Calibri"/>
        <family val="2"/>
      </rPr>
      <t>(%)</t>
    </r>
  </si>
  <si>
    <r>
      <t>売上高営業利益率</t>
    </r>
    <r>
      <rPr>
        <sz val="11"/>
        <rFont val="Calibri"/>
        <family val="2"/>
      </rPr>
      <t>(%)</t>
    </r>
  </si>
  <si>
    <r>
      <t>売上高経常利益率</t>
    </r>
    <r>
      <rPr>
        <sz val="11"/>
        <rFont val="Calibri"/>
        <family val="2"/>
      </rPr>
      <t>(%)</t>
    </r>
  </si>
  <si>
    <t>【安全性】</t>
  </si>
  <si>
    <r>
      <t>自己資本比率</t>
    </r>
    <r>
      <rPr>
        <sz val="11"/>
        <rFont val="Calibri"/>
        <family val="2"/>
      </rPr>
      <t>(%)</t>
    </r>
  </si>
  <si>
    <r>
      <t>流動比率</t>
    </r>
    <r>
      <rPr>
        <sz val="11"/>
        <rFont val="Calibri"/>
        <family val="2"/>
      </rPr>
      <t>(%)</t>
    </r>
  </si>
  <si>
    <t>【効率性】</t>
  </si>
  <si>
    <r>
      <t>有形固定資産回転率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</si>
  <si>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【生産性】</t>
  </si>
  <si>
    <r>
      <t>従業員１人当たり売上高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</si>
  <si>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従業員１人当たり営業利益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</si>
  <si>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期末従業員数〔除く委託加工先従業員〕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</t>
    </r>
    <r>
      <rPr>
        <sz val="11"/>
        <rFont val="Calibri"/>
        <family val="2"/>
      </rPr>
      <t>)</t>
    </r>
  </si>
  <si>
    <t>※従業員１人当たり売上高及び従業員１人当たり営業利益は、期末従業員数で算出</t>
  </si>
  <si>
    <t>【キャッシュ・フロー】</t>
  </si>
  <si>
    <r>
      <t>減価償却費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</si>
  <si>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r>
      <t>設備投資額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</si>
  <si>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t>【投資指標】</t>
  </si>
  <si>
    <r>
      <t>１株当たり当期純利益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</si>
  <si>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r>
      <t>１株当たり純資産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</si>
  <si>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t>（単位：百万円／％）</t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</si>
  <si>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</si>
  <si>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</si>
  <si>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</si>
  <si>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</si>
  <si>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</si>
  <si>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</si>
  <si>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機器別売上高（連結）</t>
  </si>
  <si>
    <t>※発行済株式数は、自己株式数を控除して算出</t>
  </si>
  <si>
    <t>発行済株式数（千株）</t>
  </si>
  <si>
    <t>包括利益／損失</t>
  </si>
  <si>
    <r>
      <t>1</t>
    </r>
    <r>
      <rPr>
        <sz val="11"/>
        <rFont val="ＭＳ Ｐゴシック"/>
        <family val="3"/>
      </rPr>
      <t>株当たり配当金（円）</t>
    </r>
  </si>
  <si>
    <t>財務ハイライト</t>
  </si>
  <si>
    <r>
      <t>インタレスト･カバレッジ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倍</t>
    </r>
    <r>
      <rPr>
        <sz val="11"/>
        <rFont val="Calibri"/>
        <family val="2"/>
      </rPr>
      <t>)</t>
    </r>
  </si>
  <si>
    <t>－</t>
  </si>
  <si>
    <r>
      <t>総資本回転率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</si>
  <si>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r>
      <t>フリーキャッシュ・フロー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</si>
  <si>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r>
      <t>※インタレスト･カバレッジ＝営業活動によるキャッシュ・フロー</t>
    </r>
    <r>
      <rPr>
        <i/>
        <sz val="11"/>
        <rFont val="Calibri"/>
        <family val="2"/>
      </rPr>
      <t>/</t>
    </r>
    <r>
      <rPr>
        <i/>
        <sz val="11"/>
        <rFont val="ＭＳ Ｐゴシック"/>
        <family val="3"/>
      </rPr>
      <t>利払い</t>
    </r>
  </si>
  <si>
    <t>※フリーキャッシュ・フロー＝営業活動によるキャッシュ・フロー ＋ 投資活動によるキャッシュ・フロー</t>
  </si>
  <si>
    <t>2013/3</t>
  </si>
  <si>
    <r>
      <t>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</si>
  <si>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2014/3</t>
  </si>
  <si>
    <t>2015/3</t>
  </si>
  <si>
    <t>2015/3</t>
  </si>
  <si>
    <t>2016/3</t>
  </si>
  <si>
    <r>
      <rPr>
        <b/>
        <sz val="16"/>
        <rFont val="ＭＳ Ｐゴシック"/>
        <family val="3"/>
      </rPr>
      <t>仕向地別売上高（連結）</t>
    </r>
  </si>
  <si>
    <r>
      <rPr>
        <sz val="11"/>
        <rFont val="ＭＳ Ｐゴシック"/>
        <family val="3"/>
      </rPr>
      <t>海外</t>
    </r>
  </si>
  <si>
    <r>
      <rPr>
        <sz val="11"/>
        <rFont val="ＭＳ Ｐゴシック"/>
        <family val="3"/>
      </rPr>
      <t>　　米州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注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</si>
  <si>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　　欧州</t>
    </r>
  </si>
  <si>
    <r>
      <rPr>
        <sz val="11"/>
        <rFont val="ＭＳ Ｐゴシック"/>
        <family val="3"/>
      </rPr>
      <t>　　その他</t>
    </r>
  </si>
  <si>
    <r>
      <rPr>
        <sz val="11"/>
        <rFont val="ＭＳ Ｐゴシック"/>
        <family val="3"/>
      </rPr>
      <t>日本</t>
    </r>
  </si>
  <si>
    <r>
      <rPr>
        <sz val="11"/>
        <rFont val="ＭＳ Ｐゴシック"/>
        <family val="3"/>
      </rPr>
      <t>合計</t>
    </r>
  </si>
  <si>
    <t>2016/3</t>
  </si>
  <si>
    <t>　　アジアその他</t>
  </si>
  <si>
    <t>　　アジア
　  その他</t>
  </si>
  <si>
    <t>　　（その他）</t>
  </si>
  <si>
    <t>　　北米/米州</t>
  </si>
  <si>
    <t>2017/3</t>
  </si>
  <si>
    <t>2017/3</t>
  </si>
  <si>
    <t>2017/3</t>
  </si>
  <si>
    <t>（単位：百万円／％）</t>
  </si>
  <si>
    <r>
      <t>自己資本当期純利益率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％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</si>
  <si>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（注）</t>
    </r>
    <r>
      <rPr>
        <sz val="11"/>
        <rFont val="Calibri"/>
        <family val="2"/>
      </rPr>
      <t>2015/3</t>
    </r>
    <r>
      <rPr>
        <sz val="11"/>
        <rFont val="ＭＳ Ｐゴシック"/>
        <family val="3"/>
      </rPr>
      <t xml:space="preserve">より、従来「その他」に含めていた中南米向け売上を、「米州」に含めて表示しております。
</t>
    </r>
    <r>
      <rPr>
        <sz val="11"/>
        <rFont val="Calibri"/>
        <family val="2"/>
      </rPr>
      <t xml:space="preserve">       </t>
    </r>
    <r>
      <rPr>
        <sz val="11"/>
        <rFont val="ＭＳ Ｐゴシック"/>
        <family val="3"/>
      </rPr>
      <t>なお、名称を「北米」から「米州」に変更しております。</t>
    </r>
  </si>
  <si>
    <t>主要財務データ　貸借対照表関係（連結）</t>
  </si>
  <si>
    <t>主要財務データ　損益計算書関係（連結）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</si>
</sst>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[&lt;=999]000;[&lt;=9999]000\-00;000\-0000"/>
    <numFmt numFmtId="180" formatCode="#,##0_);[Red]\(#,##0\)"/>
    <numFmt numFmtId="181" formatCode="#,##0.0_);\(#,##0.0\)"/>
    <numFmt numFmtId="182" formatCode="0.0_);\(0.0\)"/>
    <numFmt numFmtId="183" formatCode="0.0%"/>
    <numFmt numFmtId="184" formatCode="0.000%"/>
    <numFmt numFmtId="185" formatCode="0.0_ "/>
    <numFmt numFmtId="186" formatCode="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0.00;&quot;△ &quot;0.00"/>
    <numFmt numFmtId="193" formatCode="0;&quot;△ &quot;0"/>
  </numFmts>
  <fonts count="8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75"/>
      <color indexed="8"/>
      <name val="Calibri"/>
      <family val="2"/>
    </font>
    <font>
      <sz val="10"/>
      <color indexed="8"/>
      <name val="Calibri"/>
      <family val="2"/>
    </font>
    <font>
      <sz val="9.5"/>
      <color indexed="8"/>
      <name val="Calibri"/>
      <family val="2"/>
    </font>
    <font>
      <sz val="10.25"/>
      <color indexed="8"/>
      <name val="ＭＳ Ｐゴシック"/>
      <family val="3"/>
    </font>
    <font>
      <sz val="11"/>
      <color indexed="8"/>
      <name val="Calibri"/>
      <family val="2"/>
    </font>
    <font>
      <sz val="9.25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.75"/>
      <color indexed="8"/>
      <name val="ＭＳ Ｐゴシック"/>
      <family val="3"/>
    </font>
    <font>
      <sz val="9.75"/>
      <color indexed="8"/>
      <name val="Calibri"/>
      <family val="2"/>
    </font>
    <font>
      <sz val="9"/>
      <color indexed="8"/>
      <name val="Calibri"/>
      <family val="2"/>
    </font>
    <font>
      <sz val="8.75"/>
      <color indexed="8"/>
      <name val="Calibri"/>
      <family val="2"/>
    </font>
    <font>
      <b/>
      <sz val="12.5"/>
      <color indexed="8"/>
      <name val="ＭＳ Ｐゴシック"/>
      <family val="3"/>
    </font>
    <font>
      <sz val="8.25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7.25"/>
      <color indexed="8"/>
      <name val="Calibri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10.75"/>
      <color indexed="8"/>
      <name val="ＭＳ Ｐゴシック"/>
      <family val="3"/>
    </font>
    <font>
      <b/>
      <sz val="16"/>
      <name val="Calibri"/>
      <family val="2"/>
    </font>
    <font>
      <b/>
      <sz val="9.75"/>
      <color indexed="8"/>
      <name val="Calibri"/>
      <family val="2"/>
    </font>
    <font>
      <b/>
      <sz val="9.25"/>
      <color indexed="8"/>
      <name val="Calibri"/>
      <family val="2"/>
    </font>
    <font>
      <b/>
      <sz val="8.75"/>
      <color indexed="8"/>
      <name val="Calibri"/>
      <family val="2"/>
    </font>
    <font>
      <b/>
      <sz val="9"/>
      <color indexed="8"/>
      <name val="Calibri"/>
      <family val="2"/>
    </font>
    <font>
      <b/>
      <sz val="10.75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ゴシック"/>
      <family val="3"/>
    </font>
    <font>
      <b/>
      <sz val="13.5"/>
      <color indexed="8"/>
      <name val="ＭＳ Ｐゴシック"/>
      <family val="3"/>
    </font>
    <font>
      <sz val="9.25"/>
      <color indexed="8"/>
      <name val="ＭＳ Ｐゴシック"/>
      <family val="3"/>
    </font>
    <font>
      <sz val="8.75"/>
      <color indexed="8"/>
      <name val="ＭＳ Ｐゴシック"/>
      <family val="3"/>
    </font>
    <font>
      <b/>
      <sz val="17"/>
      <color indexed="8"/>
      <name val="Calibri"/>
      <family val="2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0.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4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 quotePrefix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6" fontId="7" fillId="34" borderId="0" xfId="0" applyNumberFormat="1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vertical="center"/>
    </xf>
    <xf numFmtId="177" fontId="7" fillId="34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177" fontId="7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181" fontId="7" fillId="33" borderId="0" xfId="0" applyNumberFormat="1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6" fontId="7" fillId="34" borderId="0" xfId="0" applyNumberFormat="1" applyFont="1" applyFill="1" applyBorder="1" applyAlignment="1">
      <alignment vertical="center"/>
    </xf>
    <xf numFmtId="186" fontId="7" fillId="33" borderId="0" xfId="0" applyNumberFormat="1" applyFont="1" applyFill="1" applyBorder="1" applyAlignment="1">
      <alignment vertical="center"/>
    </xf>
    <xf numFmtId="177" fontId="0" fillId="33" borderId="0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6" fontId="7" fillId="35" borderId="0" xfId="0" applyNumberFormat="1" applyFont="1" applyFill="1" applyBorder="1" applyAlignment="1">
      <alignment vertical="center"/>
    </xf>
    <xf numFmtId="0" fontId="33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7" fillId="36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67" fillId="34" borderId="0" xfId="0" applyNumberFormat="1" applyFont="1" applyFill="1" applyBorder="1" applyAlignment="1">
      <alignment vertical="center"/>
    </xf>
    <xf numFmtId="176" fontId="67" fillId="33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2" fontId="7" fillId="34" borderId="0" xfId="0" applyNumberFormat="1" applyFont="1" applyFill="1" applyBorder="1" applyAlignment="1">
      <alignment vertical="center"/>
    </xf>
    <xf numFmtId="193" fontId="7" fillId="33" borderId="0" xfId="0" applyNumberFormat="1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38" fontId="7" fillId="35" borderId="0" xfId="49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売上高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83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'主要財務データ【グラフ】'!$E$118:$N$118</c:f>
              <c:numCache/>
            </c:numRef>
          </c:val>
        </c:ser>
        <c:gapWidth val="80"/>
        <c:axId val="29518054"/>
        <c:axId val="64335895"/>
      </c:bar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  <c:max val="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518054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325"/>
          <c:w val="0.975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v>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'機器別売上高（連結）'!$E$4:$N$4</c:f>
              <c:strCache/>
            </c:strRef>
          </c:cat>
          <c:val>
            <c:numRef>
              <c:f>'機器別売上高（連結）'!$E$9:$N$9</c:f>
              <c:numCache/>
            </c:numRef>
          </c:val>
        </c:ser>
        <c:gapWidth val="80"/>
        <c:axId val="43106464"/>
        <c:axId val="52413857"/>
      </c:bar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13857"/>
        <c:crosses val="autoZero"/>
        <c:auto val="1"/>
        <c:lblOffset val="100"/>
        <c:tickLblSkip val="1"/>
        <c:noMultiLvlLbl val="0"/>
      </c:catAx>
      <c:valAx>
        <c:axId val="52413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106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75"/>
          <c:y val="0.0035"/>
          <c:w val="0.5325"/>
          <c:h val="0.98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'機器別売上高（連結）'!$C$85:$C$87</c:f>
              <c:strCache/>
            </c:strRef>
          </c:cat>
          <c:val>
            <c:numRef>
              <c:f>'機器別売上高（連結）'!$D$85:$D$87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"/>
          <c:y val="0.00475"/>
          <c:w val="0.5075"/>
          <c:h val="0.99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'機器別売上高（連結）'!$C$85:$C$87</c:f>
              <c:strCache/>
            </c:strRef>
          </c:cat>
          <c:val>
            <c:numRef>
              <c:f>'機器別売上高（連結）'!$E$85:$E$87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米州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75"/>
          <c:w val="0.9772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'仕向地別売上高（連結）'!$F$4:$O$4</c:f>
              <c:strCache/>
            </c:strRef>
          </c:cat>
          <c:val>
            <c:numRef>
              <c:f>'仕向地別売上高（連結）'!$F$7:$O$7</c:f>
              <c:numCache/>
            </c:numRef>
          </c:val>
        </c:ser>
        <c:gapWidth val="80"/>
        <c:axId val="1962666"/>
        <c:axId val="17663995"/>
      </c:barChart>
      <c:catAx>
        <c:axId val="1962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25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5"/>
          <c:w val="0.9767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v>欧州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'仕向地別売上高（連結）'!$F$4:$O$4</c:f>
              <c:strCache/>
            </c:strRef>
          </c:cat>
          <c:val>
            <c:numRef>
              <c:f>'仕向地別売上高（連結）'!$F$9:$O$9</c:f>
              <c:numCache/>
            </c:numRef>
          </c:val>
        </c:ser>
        <c:gapWidth val="80"/>
        <c:axId val="24758228"/>
        <c:axId val="21497461"/>
      </c:bar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1497461"/>
        <c:crosses val="autoZero"/>
        <c:auto val="1"/>
        <c:lblOffset val="100"/>
        <c:tickLblSkip val="1"/>
        <c:noMultiLvlLbl val="0"/>
      </c:catAx>
      <c:valAx>
        <c:axId val="21497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582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8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725"/>
          <c:w val="0.978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アジアその他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'仕向地別売上高（連結）'!$F$4:$O$4</c:f>
              <c:strCache/>
            </c:strRef>
          </c:cat>
          <c:val>
            <c:numRef>
              <c:f>'仕向地別売上高（連結）'!$F$11:$O$11</c:f>
              <c:numCache/>
            </c:numRef>
          </c:val>
        </c:ser>
        <c:gapWidth val="80"/>
        <c:axId val="59259422"/>
        <c:axId val="63572751"/>
      </c:bar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3572751"/>
        <c:crosses val="autoZero"/>
        <c:auto val="1"/>
        <c:lblOffset val="100"/>
        <c:tickLblSkip val="1"/>
        <c:noMultiLvlLbl val="0"/>
      </c:catAx>
      <c:valAx>
        <c:axId val="63572751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59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525"/>
          <c:w val="0.977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v>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'仕向地別売上高（連結）'!$F$4:$O$4</c:f>
              <c:strCache/>
            </c:strRef>
          </c:cat>
          <c:val>
            <c:numRef>
              <c:f>'仕向地別売上高（連結）'!$F$13:$O$13</c:f>
              <c:numCache/>
            </c:numRef>
          </c:val>
        </c:ser>
        <c:gapWidth val="80"/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83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725"/>
          <c:w val="0.97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日本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'仕向地別売上高（連結）'!$F$4:$O$4</c:f>
              <c:strCache/>
            </c:strRef>
          </c:cat>
          <c:val>
            <c:numRef>
              <c:f>'仕向地別売上高（連結）'!$F$15:$O$15</c:f>
              <c:numCache/>
            </c:numRef>
          </c:val>
        </c:ser>
        <c:gapWidth val="80"/>
        <c:axId val="39419410"/>
        <c:axId val="19230371"/>
      </c:bar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19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2125"/>
          <c:w val="0.64975"/>
          <c:h val="0.95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195"/>
          <c:w val="0.6455"/>
          <c:h val="0.95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val>
            <c:numRef>
              <c:f>'仕向地別売上高（連結）'!$E$112:$E$116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営業利益／損失</a:t>
            </a:r>
          </a:p>
        </c:rich>
      </c:tx>
      <c:layout>
        <c:manualLayout>
          <c:xMode val="factor"/>
          <c:yMode val="factor"/>
          <c:x val="0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05"/>
          <c:w val="0.9942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'主要財務データ【グラフ】'!$E$119:$N$119</c:f>
              <c:numCache/>
            </c:numRef>
          </c:val>
        </c:ser>
        <c:gapWidth val="80"/>
        <c:axId val="42152144"/>
        <c:axId val="43824977"/>
      </c:bar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  <c:min val="-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152144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当期純利益／損失</a:t>
            </a:r>
          </a:p>
        </c:rich>
      </c:tx>
      <c:layout>
        <c:manualLayout>
          <c:xMode val="factor"/>
          <c:yMode val="factor"/>
          <c:x val="-0.0017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5"/>
          <c:w val="0.994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'主要財務データ【グラフ】'!$E$121:$N$121</c:f>
              <c:numCache/>
            </c:numRef>
          </c:val>
        </c:ser>
        <c:gapWidth val="80"/>
        <c:axId val="58880474"/>
        <c:axId val="60162219"/>
      </c:bar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  <c:max val="30000"/>
          <c:min val="-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880474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経常利益／損失</a:t>
            </a:r>
          </a:p>
        </c:rich>
      </c:tx>
      <c:layout>
        <c:manualLayout>
          <c:xMode val="factor"/>
          <c:yMode val="factor"/>
          <c:x val="-0.018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94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'主要財務データ【グラフ】'!$E$120:$N$120</c:f>
              <c:numCache/>
            </c:numRef>
          </c:val>
        </c:ser>
        <c:gapWidth val="80"/>
        <c:axId val="4589060"/>
        <c:axId val="41301541"/>
      </c:bar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301541"/>
        <c:crosses val="autoZero"/>
        <c:auto val="1"/>
        <c:lblOffset val="100"/>
        <c:tickLblSkip val="1"/>
        <c:noMultiLvlLbl val="0"/>
      </c:catAx>
      <c:valAx>
        <c:axId val="41301541"/>
        <c:scaling>
          <c:orientation val="minMax"/>
          <c:max val="40000"/>
          <c:min val="-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589060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純資産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25"/>
          <c:w val="0.983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'主要財務データ【グラフ】'!$E$122:$N$122</c:f>
              <c:numCache/>
            </c:numRef>
          </c:val>
        </c:ser>
        <c:gapWidth val="80"/>
        <c:axId val="36169550"/>
        <c:axId val="57090495"/>
      </c:bar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169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総資産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625"/>
          <c:w val="0.983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'主要財務データ【グラフ】'!$E$123:$N$123</c:f>
              <c:numCache/>
            </c:numRef>
          </c:val>
        </c:ser>
        <c:gapWidth val="80"/>
        <c:axId val="44052408"/>
        <c:axId val="60927353"/>
      </c:bar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052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自己資本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45"/>
          <c:w val="0.982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'主要財務データ【グラフ】'!$E$117:$N$117</c:f>
              <c:strCache/>
            </c:strRef>
          </c:cat>
          <c:val>
            <c:numRef>
              <c:f>'主要財務データ【グラフ】'!$E$124:$N$124</c:f>
              <c:numCache/>
            </c:numRef>
          </c:val>
        </c:ser>
        <c:gapWidth val="80"/>
        <c:axId val="11475266"/>
        <c:axId val="36168531"/>
      </c:bar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68531"/>
        <c:crosses val="autoZero"/>
        <c:auto val="1"/>
        <c:lblOffset val="100"/>
        <c:tickLblSkip val="1"/>
        <c:noMultiLvlLbl val="0"/>
      </c:catAx>
      <c:valAx>
        <c:axId val="36168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475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映像機器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425"/>
          <c:w val="0.975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'機器別売上高（連結）'!$E$4:$N$4</c:f>
              <c:strCache/>
            </c:strRef>
          </c:cat>
          <c:val>
            <c:numRef>
              <c:f>'機器別売上高（連結）'!$E$5:$N$5</c:f>
              <c:numCache/>
            </c:numRef>
          </c:val>
        </c:ser>
        <c:gapWidth val="80"/>
        <c:axId val="57081324"/>
        <c:axId val="43969869"/>
      </c:bar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081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25"/>
          <c:w val="0.97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v>情報機器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'機器別売上高（連結）'!$E$4:$N$4</c:f>
              <c:strCache/>
            </c:strRef>
          </c:cat>
          <c:val>
            <c:numRef>
              <c:f>'機器別売上高（連結）'!$E$7:$N$7</c:f>
              <c:numCache/>
            </c:numRef>
          </c:val>
        </c:ser>
        <c:gapWidth val="80"/>
        <c:axId val="60184502"/>
        <c:axId val="4789607"/>
      </c:bar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184502"/>
        <c:crossesAt val="1"/>
        <c:crossBetween val="between"/>
        <c:dispUnits/>
        <c:maj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5</xdr:col>
      <xdr:colOff>838200</xdr:colOff>
      <xdr:row>19</xdr:row>
      <xdr:rowOff>142875</xdr:rowOff>
    </xdr:to>
    <xdr:graphicFrame>
      <xdr:nvGraphicFramePr>
        <xdr:cNvPr id="1" name="グラフ 1"/>
        <xdr:cNvGraphicFramePr/>
      </xdr:nvGraphicFramePr>
      <xdr:xfrm>
        <a:off x="104775" y="771525"/>
        <a:ext cx="56673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</xdr:row>
      <xdr:rowOff>66675</xdr:rowOff>
    </xdr:from>
    <xdr:to>
      <xdr:col>12</xdr:col>
      <xdr:colOff>581025</xdr:colOff>
      <xdr:row>20</xdr:row>
      <xdr:rowOff>28575</xdr:rowOff>
    </xdr:to>
    <xdr:graphicFrame>
      <xdr:nvGraphicFramePr>
        <xdr:cNvPr id="2" name="グラフ 2"/>
        <xdr:cNvGraphicFramePr/>
      </xdr:nvGraphicFramePr>
      <xdr:xfrm>
        <a:off x="5829300" y="828675"/>
        <a:ext cx="56864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21</xdr:row>
      <xdr:rowOff>171450</xdr:rowOff>
    </xdr:from>
    <xdr:to>
      <xdr:col>12</xdr:col>
      <xdr:colOff>600075</xdr:colOff>
      <xdr:row>38</xdr:row>
      <xdr:rowOff>133350</xdr:rowOff>
    </xdr:to>
    <xdr:graphicFrame>
      <xdr:nvGraphicFramePr>
        <xdr:cNvPr id="3" name="グラフ 4"/>
        <xdr:cNvGraphicFramePr/>
      </xdr:nvGraphicFramePr>
      <xdr:xfrm>
        <a:off x="5857875" y="4095750"/>
        <a:ext cx="56769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5</xdr:col>
      <xdr:colOff>800100</xdr:colOff>
      <xdr:row>38</xdr:row>
      <xdr:rowOff>152400</xdr:rowOff>
    </xdr:to>
    <xdr:graphicFrame>
      <xdr:nvGraphicFramePr>
        <xdr:cNvPr id="4" name="グラフ 3"/>
        <xdr:cNvGraphicFramePr/>
      </xdr:nvGraphicFramePr>
      <xdr:xfrm>
        <a:off x="0" y="4095750"/>
        <a:ext cx="57340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43</xdr:row>
      <xdr:rowOff>85725</xdr:rowOff>
    </xdr:from>
    <xdr:to>
      <xdr:col>5</xdr:col>
      <xdr:colOff>790575</xdr:colOff>
      <xdr:row>60</xdr:row>
      <xdr:rowOff>47625</xdr:rowOff>
    </xdr:to>
    <xdr:graphicFrame>
      <xdr:nvGraphicFramePr>
        <xdr:cNvPr id="5" name="グラフ 14"/>
        <xdr:cNvGraphicFramePr/>
      </xdr:nvGraphicFramePr>
      <xdr:xfrm>
        <a:off x="38100" y="8086725"/>
        <a:ext cx="56864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95250</xdr:colOff>
      <xdr:row>43</xdr:row>
      <xdr:rowOff>95250</xdr:rowOff>
    </xdr:from>
    <xdr:to>
      <xdr:col>12</xdr:col>
      <xdr:colOff>590550</xdr:colOff>
      <xdr:row>60</xdr:row>
      <xdr:rowOff>57150</xdr:rowOff>
    </xdr:to>
    <xdr:graphicFrame>
      <xdr:nvGraphicFramePr>
        <xdr:cNvPr id="6" name="グラフ 15"/>
        <xdr:cNvGraphicFramePr/>
      </xdr:nvGraphicFramePr>
      <xdr:xfrm>
        <a:off x="5886450" y="8086725"/>
        <a:ext cx="5638800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62</xdr:row>
      <xdr:rowOff>47625</xdr:rowOff>
    </xdr:from>
    <xdr:to>
      <xdr:col>5</xdr:col>
      <xdr:colOff>809625</xdr:colOff>
      <xdr:row>78</xdr:row>
      <xdr:rowOff>152400</xdr:rowOff>
    </xdr:to>
    <xdr:graphicFrame>
      <xdr:nvGraphicFramePr>
        <xdr:cNvPr id="7" name="グラフ 16"/>
        <xdr:cNvGraphicFramePr/>
      </xdr:nvGraphicFramePr>
      <xdr:xfrm>
        <a:off x="133350" y="11344275"/>
        <a:ext cx="5610225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2</xdr:row>
      <xdr:rowOff>76200</xdr:rowOff>
    </xdr:from>
    <xdr:to>
      <xdr:col>12</xdr:col>
      <xdr:colOff>628650</xdr:colOff>
      <xdr:row>2</xdr:row>
      <xdr:rowOff>76200</xdr:rowOff>
    </xdr:to>
    <xdr:sp>
      <xdr:nvSpPr>
        <xdr:cNvPr id="8" name="Line 19"/>
        <xdr:cNvSpPr>
          <a:spLocks/>
        </xdr:cNvSpPr>
      </xdr:nvSpPr>
      <xdr:spPr>
        <a:xfrm>
          <a:off x="38100" y="485775"/>
          <a:ext cx="11525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42</xdr:row>
      <xdr:rowOff>85725</xdr:rowOff>
    </xdr:from>
    <xdr:to>
      <xdr:col>12</xdr:col>
      <xdr:colOff>628650</xdr:colOff>
      <xdr:row>42</xdr:row>
      <xdr:rowOff>85725</xdr:rowOff>
    </xdr:to>
    <xdr:sp>
      <xdr:nvSpPr>
        <xdr:cNvPr id="9" name="Line 20"/>
        <xdr:cNvSpPr>
          <a:spLocks/>
        </xdr:cNvSpPr>
      </xdr:nvSpPr>
      <xdr:spPr>
        <a:xfrm>
          <a:off x="38100" y="7724775"/>
          <a:ext cx="11525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123825</xdr:rowOff>
    </xdr:from>
    <xdr:to>
      <xdr:col>7</xdr:col>
      <xdr:colOff>180975</xdr:colOff>
      <xdr:row>44</xdr:row>
      <xdr:rowOff>142875</xdr:rowOff>
    </xdr:to>
    <xdr:graphicFrame>
      <xdr:nvGraphicFramePr>
        <xdr:cNvPr id="1" name="グラフ 2"/>
        <xdr:cNvGraphicFramePr/>
      </xdr:nvGraphicFramePr>
      <xdr:xfrm>
        <a:off x="228600" y="6648450"/>
        <a:ext cx="5276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29</xdr:row>
      <xdr:rowOff>123825</xdr:rowOff>
    </xdr:from>
    <xdr:to>
      <xdr:col>14</xdr:col>
      <xdr:colOff>409575</xdr:colOff>
      <xdr:row>44</xdr:row>
      <xdr:rowOff>161925</xdr:rowOff>
    </xdr:to>
    <xdr:graphicFrame>
      <xdr:nvGraphicFramePr>
        <xdr:cNvPr id="2" name="グラフ 3"/>
        <xdr:cNvGraphicFramePr/>
      </xdr:nvGraphicFramePr>
      <xdr:xfrm>
        <a:off x="5829300" y="6638925"/>
        <a:ext cx="5276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47</xdr:row>
      <xdr:rowOff>57150</xdr:rowOff>
    </xdr:from>
    <xdr:to>
      <xdr:col>7</xdr:col>
      <xdr:colOff>209550</xdr:colOff>
      <xdr:row>62</xdr:row>
      <xdr:rowOff>104775</xdr:rowOff>
    </xdr:to>
    <xdr:graphicFrame>
      <xdr:nvGraphicFramePr>
        <xdr:cNvPr id="3" name="グラフ 4"/>
        <xdr:cNvGraphicFramePr/>
      </xdr:nvGraphicFramePr>
      <xdr:xfrm>
        <a:off x="219075" y="9705975"/>
        <a:ext cx="53149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12</xdr:row>
      <xdr:rowOff>161925</xdr:rowOff>
    </xdr:from>
    <xdr:to>
      <xdr:col>12</xdr:col>
      <xdr:colOff>609600</xdr:colOff>
      <xdr:row>23</xdr:row>
      <xdr:rowOff>38100</xdr:rowOff>
    </xdr:to>
    <xdr:grpSp>
      <xdr:nvGrpSpPr>
        <xdr:cNvPr id="4" name="Group 19"/>
        <xdr:cNvGrpSpPr>
          <a:grpSpLocks/>
        </xdr:cNvGrpSpPr>
      </xdr:nvGrpSpPr>
      <xdr:grpSpPr>
        <a:xfrm>
          <a:off x="247650" y="2886075"/>
          <a:ext cx="9591675" cy="2286000"/>
          <a:chOff x="13" y="361"/>
          <a:chExt cx="1046" cy="322"/>
        </a:xfrm>
        <a:solidFill>
          <a:srgbClr val="FFFFFF"/>
        </a:solidFill>
      </xdr:grpSpPr>
      <xdr:graphicFrame>
        <xdr:nvGraphicFramePr>
          <xdr:cNvPr id="5" name="グラフ 5"/>
          <xdr:cNvGraphicFramePr/>
        </xdr:nvGraphicFramePr>
        <xdr:xfrm>
          <a:off x="13" y="361"/>
          <a:ext cx="463" cy="32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6" name="Oval 6"/>
          <xdr:cNvSpPr>
            <a:spLocks/>
          </xdr:cNvSpPr>
        </xdr:nvSpPr>
        <xdr:spPr>
          <a:xfrm>
            <a:off x="186" y="450"/>
            <a:ext cx="124" cy="14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454" y="519"/>
            <a:ext cx="131" cy="0"/>
          </a:xfrm>
          <a:prstGeom prst="line">
            <a:avLst/>
          </a:prstGeom>
          <a:noFill/>
          <a:ln w="127000" cmpd="sng">
            <a:solidFill>
              <a:srgbClr val="808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193" y="605"/>
            <a:ext cx="12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映像機器：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86.9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64" y="433"/>
            <a:ext cx="79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情報機器：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2.9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178" y="408"/>
            <a:ext cx="61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10.2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graphicFrame>
        <xdr:nvGraphicFramePr>
          <xdr:cNvPr id="11" name="グラフ 13"/>
          <xdr:cNvGraphicFramePr/>
        </xdr:nvGraphicFramePr>
        <xdr:xfrm>
          <a:off x="587" y="366"/>
          <a:ext cx="472" cy="31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12" name="Oval 14"/>
          <xdr:cNvSpPr>
            <a:spLocks/>
          </xdr:cNvSpPr>
        </xdr:nvSpPr>
        <xdr:spPr>
          <a:xfrm>
            <a:off x="765" y="450"/>
            <a:ext cx="123" cy="145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767" y="604"/>
            <a:ext cx="12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映像機器：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86.1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668" y="386"/>
            <a:ext cx="79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情報機器：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3.8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758" y="393"/>
            <a:ext cx="63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0.1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7</xdr:col>
      <xdr:colOff>9525</xdr:colOff>
      <xdr:row>54</xdr:row>
      <xdr:rowOff>123825</xdr:rowOff>
    </xdr:to>
    <xdr:graphicFrame>
      <xdr:nvGraphicFramePr>
        <xdr:cNvPr id="1" name="グラフ 1"/>
        <xdr:cNvGraphicFramePr/>
      </xdr:nvGraphicFramePr>
      <xdr:xfrm>
        <a:off x="0" y="8610600"/>
        <a:ext cx="4191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38</xdr:row>
      <xdr:rowOff>152400</xdr:rowOff>
    </xdr:from>
    <xdr:to>
      <xdr:col>12</xdr:col>
      <xdr:colOff>228600</xdr:colOff>
      <xdr:row>54</xdr:row>
      <xdr:rowOff>104775</xdr:rowOff>
    </xdr:to>
    <xdr:graphicFrame>
      <xdr:nvGraphicFramePr>
        <xdr:cNvPr id="2" name="グラフ 2"/>
        <xdr:cNvGraphicFramePr/>
      </xdr:nvGraphicFramePr>
      <xdr:xfrm>
        <a:off x="4143375" y="8601075"/>
        <a:ext cx="41719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38</xdr:row>
      <xdr:rowOff>171450</xdr:rowOff>
    </xdr:from>
    <xdr:to>
      <xdr:col>18</xdr:col>
      <xdr:colOff>333375</xdr:colOff>
      <xdr:row>54</xdr:row>
      <xdr:rowOff>123825</xdr:rowOff>
    </xdr:to>
    <xdr:graphicFrame>
      <xdr:nvGraphicFramePr>
        <xdr:cNvPr id="3" name="グラフ 3"/>
        <xdr:cNvGraphicFramePr/>
      </xdr:nvGraphicFramePr>
      <xdr:xfrm>
        <a:off x="8258175" y="8601075"/>
        <a:ext cx="41814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47625</xdr:rowOff>
    </xdr:from>
    <xdr:to>
      <xdr:col>7</xdr:col>
      <xdr:colOff>28575</xdr:colOff>
      <xdr:row>74</xdr:row>
      <xdr:rowOff>38100</xdr:rowOff>
    </xdr:to>
    <xdr:graphicFrame>
      <xdr:nvGraphicFramePr>
        <xdr:cNvPr id="4" name="グラフ 4"/>
        <xdr:cNvGraphicFramePr/>
      </xdr:nvGraphicFramePr>
      <xdr:xfrm>
        <a:off x="0" y="11972925"/>
        <a:ext cx="42100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752475</xdr:colOff>
      <xdr:row>58</xdr:row>
      <xdr:rowOff>57150</xdr:rowOff>
    </xdr:from>
    <xdr:to>
      <xdr:col>12</xdr:col>
      <xdr:colOff>314325</xdr:colOff>
      <xdr:row>74</xdr:row>
      <xdr:rowOff>38100</xdr:rowOff>
    </xdr:to>
    <xdr:graphicFrame>
      <xdr:nvGraphicFramePr>
        <xdr:cNvPr id="5" name="グラフ 5"/>
        <xdr:cNvGraphicFramePr/>
      </xdr:nvGraphicFramePr>
      <xdr:xfrm>
        <a:off x="4152900" y="11972925"/>
        <a:ext cx="42481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314325</xdr:colOff>
      <xdr:row>19</xdr:row>
      <xdr:rowOff>447675</xdr:rowOff>
    </xdr:from>
    <xdr:to>
      <xdr:col>14</xdr:col>
      <xdr:colOff>504825</xdr:colOff>
      <xdr:row>33</xdr:row>
      <xdr:rowOff>142875</xdr:rowOff>
    </xdr:to>
    <xdr:grpSp>
      <xdr:nvGrpSpPr>
        <xdr:cNvPr id="6" name="Group 42"/>
        <xdr:cNvGrpSpPr>
          <a:grpSpLocks/>
        </xdr:cNvGrpSpPr>
      </xdr:nvGrpSpPr>
      <xdr:grpSpPr>
        <a:xfrm>
          <a:off x="981075" y="4752975"/>
          <a:ext cx="9105900" cy="2809875"/>
          <a:chOff x="105" y="469"/>
          <a:chExt cx="1045" cy="308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502" y="623"/>
            <a:ext cx="131" cy="0"/>
          </a:xfrm>
          <a:prstGeom prst="line">
            <a:avLst/>
          </a:prstGeom>
          <a:noFill/>
          <a:ln w="127000" cmpd="sng">
            <a:solidFill>
              <a:srgbClr val="808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6"/>
          <xdr:cNvGraphicFramePr/>
        </xdr:nvGraphicFramePr>
        <xdr:xfrm>
          <a:off x="105" y="471"/>
          <a:ext cx="465" cy="30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9" name="Oval 7"/>
          <xdr:cNvSpPr>
            <a:spLocks/>
          </xdr:cNvSpPr>
        </xdr:nvSpPr>
        <xdr:spPr>
          <a:xfrm>
            <a:off x="241" y="566"/>
            <a:ext cx="121" cy="122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282" y="707"/>
            <a:ext cx="9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米州：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81.5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graphicFrame>
        <xdr:nvGraphicFramePr>
          <xdr:cNvPr id="11" name="グラフ 23"/>
          <xdr:cNvGraphicFramePr/>
        </xdr:nvGraphicFramePr>
        <xdr:xfrm>
          <a:off x="688" y="469"/>
          <a:ext cx="462" cy="30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2" name="Oval 36"/>
          <xdr:cNvSpPr>
            <a:spLocks/>
          </xdr:cNvSpPr>
        </xdr:nvSpPr>
        <xdr:spPr>
          <a:xfrm>
            <a:off x="825" y="564"/>
            <a:ext cx="120" cy="122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3" name="Text Box 24"/>
          <xdr:cNvSpPr txBox="1">
            <a:spLocks noChangeArrowheads="1"/>
          </xdr:cNvSpPr>
        </xdr:nvSpPr>
        <xdr:spPr>
          <a:xfrm>
            <a:off x="862" y="707"/>
            <a:ext cx="9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米州：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78.0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4" name="Text Box 25"/>
          <xdr:cNvSpPr txBox="1">
            <a:spLocks noChangeArrowheads="1"/>
          </xdr:cNvSpPr>
        </xdr:nvSpPr>
        <xdr:spPr>
          <a:xfrm>
            <a:off x="790" y="518"/>
            <a:ext cx="9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日本：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22.0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5" name="Text Box 27"/>
          <xdr:cNvSpPr txBox="1">
            <a:spLocks noChangeArrowheads="1"/>
          </xdr:cNvSpPr>
        </xdr:nvSpPr>
        <xdr:spPr>
          <a:xfrm>
            <a:off x="593" y="573"/>
            <a:ext cx="147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アジアその他：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0.3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636" y="592"/>
            <a:ext cx="8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欧州：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0.8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  <xdr:twoCellAnchor>
    <xdr:from>
      <xdr:col>4</xdr:col>
      <xdr:colOff>38100</xdr:colOff>
      <xdr:row>24</xdr:row>
      <xdr:rowOff>28575</xdr:rowOff>
    </xdr:from>
    <xdr:to>
      <xdr:col>5</xdr:col>
      <xdr:colOff>123825</xdr:colOff>
      <xdr:row>25</xdr:row>
      <xdr:rowOff>76200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1876425" y="57340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</xdr:col>
      <xdr:colOff>180975</xdr:colOff>
      <xdr:row>24</xdr:row>
      <xdr:rowOff>123825</xdr:rowOff>
    </xdr:from>
    <xdr:to>
      <xdr:col>3</xdr:col>
      <xdr:colOff>352425</xdr:colOff>
      <xdr:row>25</xdr:row>
      <xdr:rowOff>180975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457200" y="5829300"/>
          <a:ext cx="895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アジアその他：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</xdr:col>
      <xdr:colOff>228600</xdr:colOff>
      <xdr:row>25</xdr:row>
      <xdr:rowOff>152400</xdr:rowOff>
    </xdr:from>
    <xdr:to>
      <xdr:col>3</xdr:col>
      <xdr:colOff>295275</xdr:colOff>
      <xdr:row>27</xdr:row>
      <xdr:rowOff>9525</xdr:rowOff>
    </xdr:to>
    <xdr:sp>
      <xdr:nvSpPr>
        <xdr:cNvPr id="19" name="Text Box 30"/>
        <xdr:cNvSpPr txBox="1">
          <a:spLocks noChangeArrowheads="1"/>
        </xdr:cNvSpPr>
      </xdr:nvSpPr>
      <xdr:spPr>
        <a:xfrm>
          <a:off x="504825" y="6048375"/>
          <a:ext cx="790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欧州：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657225</xdr:colOff>
      <xdr:row>27</xdr:row>
      <xdr:rowOff>76200</xdr:rowOff>
    </xdr:from>
    <xdr:to>
      <xdr:col>10</xdr:col>
      <xdr:colOff>171450</xdr:colOff>
      <xdr:row>27</xdr:row>
      <xdr:rowOff>76200</xdr:rowOff>
    </xdr:to>
    <xdr:sp>
      <xdr:nvSpPr>
        <xdr:cNvPr id="20" name="直線コネクタ 2"/>
        <xdr:cNvSpPr>
          <a:spLocks/>
        </xdr:cNvSpPr>
      </xdr:nvSpPr>
      <xdr:spPr>
        <a:xfrm>
          <a:off x="6400800" y="63531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771525</xdr:colOff>
      <xdr:row>26</xdr:row>
      <xdr:rowOff>180975</xdr:rowOff>
    </xdr:from>
    <xdr:to>
      <xdr:col>10</xdr:col>
      <xdr:colOff>180975</xdr:colOff>
      <xdr:row>26</xdr:row>
      <xdr:rowOff>180975</xdr:rowOff>
    </xdr:to>
    <xdr:sp>
      <xdr:nvSpPr>
        <xdr:cNvPr id="21" name="直線コネクタ 4"/>
        <xdr:cNvSpPr>
          <a:spLocks/>
        </xdr:cNvSpPr>
      </xdr:nvSpPr>
      <xdr:spPr>
        <a:xfrm>
          <a:off x="6515100" y="6267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26</xdr:row>
      <xdr:rowOff>85725</xdr:rowOff>
    </xdr:from>
    <xdr:to>
      <xdr:col>3</xdr:col>
      <xdr:colOff>600075</xdr:colOff>
      <xdr:row>26</xdr:row>
      <xdr:rowOff>85725</xdr:rowOff>
    </xdr:to>
    <xdr:sp>
      <xdr:nvSpPr>
        <xdr:cNvPr id="22" name="直線コネクタ 36"/>
        <xdr:cNvSpPr>
          <a:spLocks/>
        </xdr:cNvSpPr>
      </xdr:nvSpPr>
      <xdr:spPr>
        <a:xfrm>
          <a:off x="1304925" y="6172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25</xdr:row>
      <xdr:rowOff>133350</xdr:rowOff>
    </xdr:from>
    <xdr:to>
      <xdr:col>3</xdr:col>
      <xdr:colOff>581025</xdr:colOff>
      <xdr:row>25</xdr:row>
      <xdr:rowOff>133350</xdr:rowOff>
    </xdr:to>
    <xdr:sp>
      <xdr:nvSpPr>
        <xdr:cNvPr id="23" name="直線コネクタ 37"/>
        <xdr:cNvSpPr>
          <a:spLocks/>
        </xdr:cNvSpPr>
      </xdr:nvSpPr>
      <xdr:spPr>
        <a:xfrm>
          <a:off x="1390650" y="6029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37890625" style="5" customWidth="1"/>
    <col min="2" max="2" width="2.125" style="25" customWidth="1"/>
    <col min="3" max="3" width="35.50390625" style="5" customWidth="1"/>
    <col min="4" max="11" width="11.25390625" style="5" customWidth="1"/>
    <col min="12" max="16384" width="9.00390625" style="5" customWidth="1"/>
  </cols>
  <sheetData>
    <row r="1" spans="1:2" ht="13.5" customHeight="1">
      <c r="A1" s="4"/>
      <c r="B1" s="5"/>
    </row>
    <row r="2" spans="1:4" ht="18.75">
      <c r="A2" s="37" t="s">
        <v>67</v>
      </c>
      <c r="B2" s="5"/>
      <c r="D2" s="6"/>
    </row>
    <row r="3" spans="2:14" ht="19.5" customHeight="1" thickBot="1">
      <c r="B3" s="7"/>
      <c r="C3" s="8"/>
      <c r="D3" s="8"/>
      <c r="E3" s="8"/>
      <c r="F3" s="8"/>
      <c r="G3" s="8"/>
      <c r="H3" s="8"/>
      <c r="I3" s="53"/>
      <c r="J3" s="53"/>
      <c r="K3" s="53"/>
      <c r="L3" s="52"/>
      <c r="M3" s="52"/>
      <c r="N3" s="9" t="s">
        <v>3</v>
      </c>
    </row>
    <row r="4" spans="2:14" s="10" customFormat="1" ht="22.5" customHeight="1" thickBot="1">
      <c r="B4" s="61"/>
      <c r="C4" s="61"/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12" t="s">
        <v>18</v>
      </c>
      <c r="J4" s="12" t="s">
        <v>74</v>
      </c>
      <c r="K4" s="12" t="s">
        <v>76</v>
      </c>
      <c r="L4" s="12" t="s">
        <v>77</v>
      </c>
      <c r="M4" s="12" t="s">
        <v>79</v>
      </c>
      <c r="N4" s="12" t="s">
        <v>92</v>
      </c>
    </row>
    <row r="5" spans="2:14" s="10" customFormat="1" ht="18" customHeight="1">
      <c r="B5" s="2" t="s">
        <v>11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8" customHeight="1">
      <c r="B6" s="15"/>
      <c r="C6" s="16" t="s">
        <v>19</v>
      </c>
      <c r="D6" s="17">
        <v>396712</v>
      </c>
      <c r="E6" s="17">
        <v>277167</v>
      </c>
      <c r="F6" s="17">
        <v>302777</v>
      </c>
      <c r="G6" s="17">
        <v>314911</v>
      </c>
      <c r="H6" s="17">
        <v>295923</v>
      </c>
      <c r="I6" s="17">
        <v>246147</v>
      </c>
      <c r="J6" s="17">
        <v>191082</v>
      </c>
      <c r="K6" s="17">
        <v>233802</v>
      </c>
      <c r="L6" s="17">
        <v>216553</v>
      </c>
      <c r="M6" s="17">
        <v>170041</v>
      </c>
      <c r="N6" s="17">
        <v>133838</v>
      </c>
    </row>
    <row r="7" spans="2:14" ht="18" customHeight="1">
      <c r="B7" s="18"/>
      <c r="C7" s="19" t="s">
        <v>20</v>
      </c>
      <c r="D7" s="20">
        <v>20766</v>
      </c>
      <c r="E7" s="20">
        <v>-2405</v>
      </c>
      <c r="F7" s="20">
        <v>1409</v>
      </c>
      <c r="G7" s="20">
        <v>11148</v>
      </c>
      <c r="H7" s="20">
        <v>772</v>
      </c>
      <c r="I7" s="49">
        <v>-105</v>
      </c>
      <c r="J7" s="49">
        <v>-6568</v>
      </c>
      <c r="K7" s="49">
        <v>-6071</v>
      </c>
      <c r="L7" s="49">
        <v>-659</v>
      </c>
      <c r="M7" s="49">
        <v>-10539</v>
      </c>
      <c r="N7" s="20">
        <v>-6775</v>
      </c>
    </row>
    <row r="8" spans="2:14" ht="18" customHeight="1">
      <c r="B8" s="15"/>
      <c r="C8" s="16" t="s">
        <v>21</v>
      </c>
      <c r="D8" s="17">
        <v>26591</v>
      </c>
      <c r="E8" s="17">
        <v>-39</v>
      </c>
      <c r="F8" s="17">
        <v>1226</v>
      </c>
      <c r="G8" s="17">
        <v>11684</v>
      </c>
      <c r="H8" s="17">
        <v>1290</v>
      </c>
      <c r="I8" s="50">
        <v>-457</v>
      </c>
      <c r="J8" s="50">
        <v>-1681</v>
      </c>
      <c r="K8" s="17">
        <v>-2908</v>
      </c>
      <c r="L8" s="17">
        <v>600</v>
      </c>
      <c r="M8" s="17">
        <v>-13653</v>
      </c>
      <c r="N8" s="17">
        <v>-7726</v>
      </c>
    </row>
    <row r="9" spans="2:14" ht="18" customHeight="1">
      <c r="B9" s="18"/>
      <c r="C9" s="19" t="s">
        <v>22</v>
      </c>
      <c r="D9" s="20">
        <v>-3665</v>
      </c>
      <c r="E9" s="20">
        <v>-5376</v>
      </c>
      <c r="F9" s="20">
        <v>-17364</v>
      </c>
      <c r="G9" s="20">
        <v>10328</v>
      </c>
      <c r="H9" s="20">
        <v>-1169</v>
      </c>
      <c r="I9" s="49">
        <v>-5261</v>
      </c>
      <c r="J9" s="49">
        <v>-9869</v>
      </c>
      <c r="K9" s="20">
        <v>-7400</v>
      </c>
      <c r="L9" s="20">
        <v>31</v>
      </c>
      <c r="M9" s="20">
        <v>-33839</v>
      </c>
      <c r="N9" s="20">
        <v>-6745</v>
      </c>
    </row>
    <row r="10" spans="2:14" ht="18" customHeight="1">
      <c r="B10" s="15"/>
      <c r="C10" s="39" t="s">
        <v>65</v>
      </c>
      <c r="D10" s="33" t="s">
        <v>2</v>
      </c>
      <c r="E10" s="33" t="s">
        <v>2</v>
      </c>
      <c r="F10" s="33" t="s">
        <v>2</v>
      </c>
      <c r="G10" s="33" t="s">
        <v>2</v>
      </c>
      <c r="H10" s="17">
        <v>-10252</v>
      </c>
      <c r="I10" s="50">
        <v>-7117</v>
      </c>
      <c r="J10" s="50">
        <v>-2412</v>
      </c>
      <c r="K10" s="17">
        <v>-2928</v>
      </c>
      <c r="L10" s="17">
        <v>9191</v>
      </c>
      <c r="M10" s="17">
        <v>-37479</v>
      </c>
      <c r="N10" s="17">
        <v>-6098</v>
      </c>
    </row>
    <row r="11" spans="2:14" ht="18" customHeight="1">
      <c r="B11" s="18"/>
      <c r="C11" s="19" t="s">
        <v>4</v>
      </c>
      <c r="D11" s="20">
        <v>187361</v>
      </c>
      <c r="E11" s="20">
        <v>158356</v>
      </c>
      <c r="F11" s="20">
        <v>135596</v>
      </c>
      <c r="G11" s="20">
        <v>142779</v>
      </c>
      <c r="H11" s="20">
        <v>131228</v>
      </c>
      <c r="I11" s="49">
        <v>123212</v>
      </c>
      <c r="J11" s="49">
        <v>119264</v>
      </c>
      <c r="K11" s="20">
        <v>114743</v>
      </c>
      <c r="L11" s="20">
        <v>123218</v>
      </c>
      <c r="M11" s="20">
        <v>84439</v>
      </c>
      <c r="N11" s="20">
        <v>76656</v>
      </c>
    </row>
    <row r="12" spans="2:14" ht="18" customHeight="1">
      <c r="B12" s="15"/>
      <c r="C12" s="16" t="s">
        <v>23</v>
      </c>
      <c r="D12" s="17">
        <v>272811</v>
      </c>
      <c r="E12" s="17">
        <v>224415</v>
      </c>
      <c r="F12" s="17">
        <v>199882</v>
      </c>
      <c r="G12" s="17">
        <v>204057</v>
      </c>
      <c r="H12" s="17">
        <v>193910</v>
      </c>
      <c r="I12" s="50">
        <v>176607</v>
      </c>
      <c r="J12" s="50">
        <v>194207</v>
      </c>
      <c r="K12" s="17">
        <v>180729</v>
      </c>
      <c r="L12" s="17">
        <v>188902</v>
      </c>
      <c r="M12" s="17">
        <v>154191</v>
      </c>
      <c r="N12" s="17">
        <v>108685</v>
      </c>
    </row>
    <row r="13" spans="2:14" ht="18" customHeight="1">
      <c r="B13" s="18"/>
      <c r="C13" s="19" t="s">
        <v>24</v>
      </c>
      <c r="D13" s="20">
        <v>186980</v>
      </c>
      <c r="E13" s="20">
        <v>157871</v>
      </c>
      <c r="F13" s="20">
        <v>135134</v>
      </c>
      <c r="G13" s="20">
        <v>141991</v>
      </c>
      <c r="H13" s="20">
        <v>130088</v>
      </c>
      <c r="I13" s="49">
        <v>122131</v>
      </c>
      <c r="J13" s="49">
        <v>117969</v>
      </c>
      <c r="K13" s="49">
        <v>113568</v>
      </c>
      <c r="L13" s="49">
        <v>122014</v>
      </c>
      <c r="M13" s="49">
        <v>83328</v>
      </c>
      <c r="N13" s="20">
        <v>76507</v>
      </c>
    </row>
    <row r="14" spans="2:14" ht="18" customHeight="1">
      <c r="B14" s="15"/>
      <c r="C14" s="16" t="s">
        <v>0</v>
      </c>
      <c r="D14" s="21">
        <v>5484.38</v>
      </c>
      <c r="E14" s="21">
        <v>4630.58</v>
      </c>
      <c r="F14" s="21">
        <v>3963.72</v>
      </c>
      <c r="G14" s="21">
        <v>4164.86</v>
      </c>
      <c r="H14" s="21">
        <v>3813.57</v>
      </c>
      <c r="I14" s="21">
        <v>3579.54</v>
      </c>
      <c r="J14" s="21">
        <v>3457.56</v>
      </c>
      <c r="K14" s="21">
        <v>3328.58</v>
      </c>
      <c r="L14" s="21">
        <v>3576.14</v>
      </c>
      <c r="M14" s="21">
        <v>2442.28</v>
      </c>
      <c r="N14" s="21">
        <v>2242.38</v>
      </c>
    </row>
    <row r="15" spans="2:14" ht="18" customHeight="1">
      <c r="B15" s="18"/>
      <c r="C15" s="19" t="s">
        <v>25</v>
      </c>
      <c r="D15" s="22">
        <v>-107.01</v>
      </c>
      <c r="E15" s="22">
        <v>-157.71</v>
      </c>
      <c r="F15" s="22">
        <v>-509.33</v>
      </c>
      <c r="G15" s="22">
        <v>302.97</v>
      </c>
      <c r="H15" s="22">
        <v>-34.31</v>
      </c>
      <c r="I15" s="22">
        <v>-154.23</v>
      </c>
      <c r="J15" s="22">
        <v>-289.26</v>
      </c>
      <c r="K15" s="22">
        <v>-216.89</v>
      </c>
      <c r="L15" s="22">
        <v>0.92</v>
      </c>
      <c r="M15" s="22">
        <v>-991.81</v>
      </c>
      <c r="N15" s="22">
        <v>-197.7</v>
      </c>
    </row>
    <row r="16" spans="2:14" ht="18" customHeight="1">
      <c r="B16" s="15"/>
      <c r="C16" s="16" t="s">
        <v>5</v>
      </c>
      <c r="D16" s="17">
        <v>46507</v>
      </c>
      <c r="E16" s="17">
        <v>-13713</v>
      </c>
      <c r="F16" s="17">
        <v>-728</v>
      </c>
      <c r="G16" s="17">
        <v>3640</v>
      </c>
      <c r="H16" s="17">
        <v>-5165</v>
      </c>
      <c r="I16" s="17">
        <v>16416</v>
      </c>
      <c r="J16" s="17">
        <v>-8022</v>
      </c>
      <c r="K16" s="17">
        <v>-1251</v>
      </c>
      <c r="L16" s="17">
        <v>16897</v>
      </c>
      <c r="M16" s="17">
        <v>-7549</v>
      </c>
      <c r="N16" s="17">
        <v>-13329</v>
      </c>
    </row>
    <row r="17" spans="2:14" ht="18" customHeight="1">
      <c r="B17" s="18"/>
      <c r="C17" s="19" t="s">
        <v>6</v>
      </c>
      <c r="D17" s="20">
        <v>3038</v>
      </c>
      <c r="E17" s="20">
        <v>-9475</v>
      </c>
      <c r="F17" s="20">
        <v>-10795</v>
      </c>
      <c r="G17" s="20">
        <v>-2713</v>
      </c>
      <c r="H17" s="20">
        <v>4070</v>
      </c>
      <c r="I17" s="20">
        <v>-6434</v>
      </c>
      <c r="J17" s="20">
        <v>12863</v>
      </c>
      <c r="K17" s="20">
        <v>-2730</v>
      </c>
      <c r="L17" s="20">
        <v>-17360</v>
      </c>
      <c r="M17" s="20">
        <v>11805</v>
      </c>
      <c r="N17" s="20">
        <v>13266</v>
      </c>
    </row>
    <row r="18" spans="2:14" ht="18" customHeight="1">
      <c r="B18" s="15"/>
      <c r="C18" s="16" t="s">
        <v>7</v>
      </c>
      <c r="D18" s="17">
        <v>-26564</v>
      </c>
      <c r="E18" s="17">
        <v>-8141</v>
      </c>
      <c r="F18" s="17">
        <v>-2563</v>
      </c>
      <c r="G18" s="17">
        <v>-7870</v>
      </c>
      <c r="H18" s="17">
        <v>2465</v>
      </c>
      <c r="I18" s="17">
        <v>-6717</v>
      </c>
      <c r="J18" s="17">
        <v>5128</v>
      </c>
      <c r="K18" s="17">
        <v>-4676</v>
      </c>
      <c r="L18" s="17">
        <v>-2725</v>
      </c>
      <c r="M18" s="17">
        <v>69</v>
      </c>
      <c r="N18" s="17">
        <v>-11150</v>
      </c>
    </row>
    <row r="19" spans="2:14" ht="18" customHeight="1">
      <c r="B19" s="18"/>
      <c r="C19" s="19" t="s">
        <v>8</v>
      </c>
      <c r="D19" s="20">
        <v>83320</v>
      </c>
      <c r="E19" s="20">
        <v>57100</v>
      </c>
      <c r="F19" s="20">
        <v>40180</v>
      </c>
      <c r="G19" s="20">
        <v>34063</v>
      </c>
      <c r="H19" s="20">
        <v>33745</v>
      </c>
      <c r="I19" s="20">
        <v>36567</v>
      </c>
      <c r="J19" s="20">
        <v>50238</v>
      </c>
      <c r="K19" s="20">
        <v>43612</v>
      </c>
      <c r="L19" s="20">
        <v>42991</v>
      </c>
      <c r="M19" s="20">
        <v>47116</v>
      </c>
      <c r="N19" s="20">
        <v>38971</v>
      </c>
    </row>
    <row r="20" spans="2:13" ht="31.5" customHeight="1">
      <c r="B20" s="23"/>
      <c r="C20" s="6"/>
      <c r="D20" s="17"/>
      <c r="E20" s="17"/>
      <c r="F20" s="17"/>
      <c r="G20" s="17"/>
      <c r="H20" s="17"/>
      <c r="I20" s="48"/>
      <c r="J20" s="48"/>
      <c r="K20" s="48"/>
      <c r="L20" s="48"/>
      <c r="M20" s="51"/>
    </row>
    <row r="21" spans="2:14" ht="18" customHeight="1">
      <c r="B21" s="2" t="s">
        <v>12</v>
      </c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2:14" ht="18" customHeight="1">
      <c r="B22" s="15"/>
      <c r="C22" s="16" t="s">
        <v>26</v>
      </c>
      <c r="D22" s="17">
        <v>336941</v>
      </c>
      <c r="E22" s="17">
        <v>222955</v>
      </c>
      <c r="F22" s="17">
        <v>203890</v>
      </c>
      <c r="G22" s="17">
        <v>253511</v>
      </c>
      <c r="H22" s="17">
        <v>248286</v>
      </c>
      <c r="I22" s="17">
        <v>195880</v>
      </c>
      <c r="J22" s="17">
        <v>156878</v>
      </c>
      <c r="K22" s="17">
        <v>177794</v>
      </c>
      <c r="L22" s="17">
        <v>153968</v>
      </c>
      <c r="M22" s="17">
        <v>135147</v>
      </c>
      <c r="N22" s="17">
        <v>103982</v>
      </c>
    </row>
    <row r="23" spans="2:14" ht="18" customHeight="1">
      <c r="B23" s="18"/>
      <c r="C23" s="19" t="s">
        <v>27</v>
      </c>
      <c r="D23" s="20">
        <v>15543</v>
      </c>
      <c r="E23" s="20">
        <v>-6836</v>
      </c>
      <c r="F23" s="20">
        <v>-1625</v>
      </c>
      <c r="G23" s="20">
        <v>-339</v>
      </c>
      <c r="H23" s="20">
        <v>-233</v>
      </c>
      <c r="I23" s="49">
        <v>-307</v>
      </c>
      <c r="J23" s="49">
        <v>-6275</v>
      </c>
      <c r="K23" s="49">
        <v>-2878</v>
      </c>
      <c r="L23" s="49">
        <v>-2540</v>
      </c>
      <c r="M23" s="49">
        <v>-7860</v>
      </c>
      <c r="N23" s="20">
        <v>-9084</v>
      </c>
    </row>
    <row r="24" spans="2:14" ht="18" customHeight="1">
      <c r="B24" s="15"/>
      <c r="C24" s="16" t="s">
        <v>28</v>
      </c>
      <c r="D24" s="17">
        <v>17317</v>
      </c>
      <c r="E24" s="17">
        <v>19454</v>
      </c>
      <c r="F24" s="17">
        <v>10997</v>
      </c>
      <c r="G24" s="17">
        <v>-445</v>
      </c>
      <c r="H24" s="17">
        <v>5943</v>
      </c>
      <c r="I24" s="17">
        <v>10165</v>
      </c>
      <c r="J24" s="50">
        <v>18574</v>
      </c>
      <c r="K24" s="50">
        <v>-1108</v>
      </c>
      <c r="L24" s="17">
        <v>-1223</v>
      </c>
      <c r="M24" s="17">
        <v>14980</v>
      </c>
      <c r="N24" s="17">
        <v>-5315</v>
      </c>
    </row>
    <row r="25" spans="2:14" ht="18" customHeight="1">
      <c r="B25" s="18"/>
      <c r="C25" s="19" t="s">
        <v>29</v>
      </c>
      <c r="D25" s="20">
        <v>-20150</v>
      </c>
      <c r="E25" s="20">
        <v>18834</v>
      </c>
      <c r="F25" s="20">
        <v>-8693</v>
      </c>
      <c r="G25" s="20">
        <v>-1106</v>
      </c>
      <c r="H25" s="20">
        <v>6267</v>
      </c>
      <c r="I25" s="20">
        <v>2621</v>
      </c>
      <c r="J25" s="49">
        <v>12452</v>
      </c>
      <c r="K25" s="49">
        <v>-10099</v>
      </c>
      <c r="L25" s="20">
        <v>-531</v>
      </c>
      <c r="M25" s="20">
        <v>-4610</v>
      </c>
      <c r="N25" s="20">
        <v>2138</v>
      </c>
    </row>
    <row r="26" spans="2:14" ht="18" customHeight="1">
      <c r="B26" s="15"/>
      <c r="C26" s="16" t="s">
        <v>4</v>
      </c>
      <c r="D26" s="17">
        <v>71129</v>
      </c>
      <c r="E26" s="17">
        <v>84019</v>
      </c>
      <c r="F26" s="17">
        <v>73645</v>
      </c>
      <c r="G26" s="17">
        <v>71759</v>
      </c>
      <c r="H26" s="17">
        <v>76851</v>
      </c>
      <c r="I26" s="17">
        <v>77584</v>
      </c>
      <c r="J26" s="50">
        <v>88723</v>
      </c>
      <c r="K26" s="50">
        <v>77639</v>
      </c>
      <c r="L26" s="17">
        <v>76222</v>
      </c>
      <c r="M26" s="17">
        <v>70197</v>
      </c>
      <c r="N26" s="17">
        <v>71269</v>
      </c>
    </row>
    <row r="27" spans="2:14" ht="18" customHeight="1">
      <c r="B27" s="18"/>
      <c r="C27" s="19" t="s">
        <v>23</v>
      </c>
      <c r="D27" s="20">
        <v>119350</v>
      </c>
      <c r="E27" s="20">
        <v>122739</v>
      </c>
      <c r="F27" s="20">
        <v>108545</v>
      </c>
      <c r="G27" s="20">
        <v>107399</v>
      </c>
      <c r="H27" s="20">
        <v>109563</v>
      </c>
      <c r="I27" s="20">
        <v>112717</v>
      </c>
      <c r="J27" s="49">
        <v>119151</v>
      </c>
      <c r="K27" s="49">
        <v>118611</v>
      </c>
      <c r="L27" s="20">
        <v>115895</v>
      </c>
      <c r="M27" s="20">
        <v>116239</v>
      </c>
      <c r="N27" s="20">
        <v>91994</v>
      </c>
    </row>
    <row r="28" spans="2:14" ht="18" customHeight="1">
      <c r="B28" s="15"/>
      <c r="C28" s="16" t="s">
        <v>24</v>
      </c>
      <c r="D28" s="17">
        <v>71129</v>
      </c>
      <c r="E28" s="17">
        <v>84019</v>
      </c>
      <c r="F28" s="17">
        <v>73628</v>
      </c>
      <c r="G28" s="17">
        <v>71696</v>
      </c>
      <c r="H28" s="17">
        <v>76763</v>
      </c>
      <c r="I28" s="17">
        <v>77477</v>
      </c>
      <c r="J28" s="50">
        <v>88601</v>
      </c>
      <c r="K28" s="50">
        <v>77506</v>
      </c>
      <c r="L28" s="50">
        <v>76079</v>
      </c>
      <c r="M28" s="50">
        <v>70052</v>
      </c>
      <c r="N28" s="17">
        <v>71119</v>
      </c>
    </row>
    <row r="29" spans="2:14" ht="18" customHeight="1">
      <c r="B29" s="18"/>
      <c r="C29" s="19" t="s">
        <v>30</v>
      </c>
      <c r="D29" s="20">
        <v>31278</v>
      </c>
      <c r="E29" s="20">
        <v>31280</v>
      </c>
      <c r="F29" s="20">
        <v>31280</v>
      </c>
      <c r="G29" s="20">
        <v>31280</v>
      </c>
      <c r="H29" s="20">
        <v>31300</v>
      </c>
      <c r="I29" s="20">
        <v>31307</v>
      </c>
      <c r="J29" s="20">
        <v>31307</v>
      </c>
      <c r="K29" s="20">
        <v>31307</v>
      </c>
      <c r="L29" s="20">
        <v>31307</v>
      </c>
      <c r="M29" s="20">
        <v>31307</v>
      </c>
      <c r="N29" s="20">
        <v>31307</v>
      </c>
    </row>
    <row r="30" spans="2:14" ht="18" customHeight="1">
      <c r="B30" s="15"/>
      <c r="C30" s="39" t="s">
        <v>64</v>
      </c>
      <c r="D30" s="17">
        <v>34093</v>
      </c>
      <c r="E30" s="17">
        <v>34093</v>
      </c>
      <c r="F30" s="17">
        <v>34092</v>
      </c>
      <c r="G30" s="17">
        <v>34092</v>
      </c>
      <c r="H30" s="17">
        <v>34099</v>
      </c>
      <c r="I30" s="17">
        <v>34114</v>
      </c>
      <c r="J30" s="17">
        <v>34119</v>
      </c>
      <c r="K30" s="17">
        <v>34119</v>
      </c>
      <c r="L30" s="17">
        <v>34119</v>
      </c>
      <c r="M30" s="17">
        <v>34119</v>
      </c>
      <c r="N30" s="17">
        <v>34119</v>
      </c>
    </row>
    <row r="31" spans="2:14" ht="18" customHeight="1">
      <c r="B31" s="18"/>
      <c r="C31" s="19" t="s">
        <v>0</v>
      </c>
      <c r="D31" s="22">
        <v>2086.3</v>
      </c>
      <c r="E31" s="22">
        <v>2464.41</v>
      </c>
      <c r="F31" s="22">
        <v>2159.63</v>
      </c>
      <c r="G31" s="22">
        <v>2103</v>
      </c>
      <c r="H31" s="22">
        <v>2250.35</v>
      </c>
      <c r="I31" s="22">
        <v>2270.78</v>
      </c>
      <c r="J31" s="22">
        <v>2596.83</v>
      </c>
      <c r="K31" s="22">
        <v>2271.65</v>
      </c>
      <c r="L31" s="22">
        <v>2229.81</v>
      </c>
      <c r="M31" s="22">
        <v>2053.17</v>
      </c>
      <c r="N31" s="22">
        <v>2084.46</v>
      </c>
    </row>
    <row r="32" spans="2:14" ht="18" customHeight="1">
      <c r="B32" s="15"/>
      <c r="C32" s="6" t="s">
        <v>66</v>
      </c>
      <c r="D32" s="17">
        <v>55</v>
      </c>
      <c r="E32" s="17">
        <v>50</v>
      </c>
      <c r="F32" s="17">
        <v>40</v>
      </c>
      <c r="G32" s="17">
        <v>40</v>
      </c>
      <c r="H32" s="17">
        <v>40</v>
      </c>
      <c r="I32" s="17">
        <v>50</v>
      </c>
      <c r="J32" s="17">
        <v>35</v>
      </c>
      <c r="K32" s="17">
        <v>35</v>
      </c>
      <c r="L32" s="17">
        <v>35</v>
      </c>
      <c r="M32" s="17">
        <v>30</v>
      </c>
      <c r="N32" s="17">
        <v>10</v>
      </c>
    </row>
    <row r="33" spans="2:14" ht="18" customHeight="1">
      <c r="B33" s="18"/>
      <c r="C33" s="19" t="s">
        <v>1</v>
      </c>
      <c r="D33" s="22">
        <v>-588.29</v>
      </c>
      <c r="E33" s="22">
        <v>552.44</v>
      </c>
      <c r="F33" s="22">
        <v>-254.98</v>
      </c>
      <c r="G33" s="22">
        <v>-32.45</v>
      </c>
      <c r="H33" s="22">
        <v>183.79</v>
      </c>
      <c r="I33" s="22">
        <v>76.86</v>
      </c>
      <c r="J33" s="22">
        <v>364.97</v>
      </c>
      <c r="K33" s="22">
        <v>-296.02</v>
      </c>
      <c r="L33" s="22">
        <v>-15.59</v>
      </c>
      <c r="M33" s="22">
        <v>-135.12</v>
      </c>
      <c r="N33" s="22">
        <v>62.69</v>
      </c>
    </row>
    <row r="34" spans="2:12" ht="18" customHeight="1">
      <c r="B34" s="15"/>
      <c r="C34" s="16"/>
      <c r="D34" s="21"/>
      <c r="E34" s="21"/>
      <c r="F34" s="33"/>
      <c r="G34" s="33"/>
      <c r="H34" s="33"/>
      <c r="I34" s="33"/>
      <c r="J34" s="21"/>
      <c r="K34" s="21"/>
      <c r="L34" s="21"/>
    </row>
    <row r="35" ht="15">
      <c r="B35" s="1" t="s">
        <v>63</v>
      </c>
    </row>
  </sheetData>
  <sheetProtection/>
  <mergeCells count="1">
    <mergeCell ref="B4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37890625" style="5" customWidth="1"/>
    <col min="2" max="2" width="2.125" style="25" customWidth="1"/>
    <col min="3" max="3" width="38.75390625" style="5" bestFit="1" customWidth="1"/>
    <col min="4" max="12" width="11.25390625" style="5" customWidth="1"/>
    <col min="13" max="16384" width="9.00390625" style="5" customWidth="1"/>
  </cols>
  <sheetData>
    <row r="1" spans="1:2" ht="13.5" customHeight="1">
      <c r="A1" s="4"/>
      <c r="B1" s="5"/>
    </row>
    <row r="2" spans="1:5" ht="18.75">
      <c r="A2" s="37" t="s">
        <v>99</v>
      </c>
      <c r="B2" s="5"/>
      <c r="E2" s="6"/>
    </row>
    <row r="3" spans="1:2" ht="27.75" customHeight="1">
      <c r="A3" s="4"/>
      <c r="B3" s="5"/>
    </row>
    <row r="41" ht="13.5" customHeight="1"/>
    <row r="42" spans="1:5" ht="19.5" customHeight="1">
      <c r="A42" s="37" t="s">
        <v>98</v>
      </c>
      <c r="B42" s="5"/>
      <c r="E42" s="6"/>
    </row>
    <row r="43" ht="27.75" customHeight="1"/>
    <row r="116" ht="15.75" thickBot="1"/>
    <row r="117" spans="2:14" s="10" customFormat="1" ht="22.5" customHeight="1" thickBot="1">
      <c r="B117" s="61"/>
      <c r="C117" s="61"/>
      <c r="D117" s="11" t="s">
        <v>13</v>
      </c>
      <c r="E117" s="11" t="s">
        <v>14</v>
      </c>
      <c r="F117" s="11" t="s">
        <v>15</v>
      </c>
      <c r="G117" s="11" t="s">
        <v>16</v>
      </c>
      <c r="H117" s="12" t="s">
        <v>17</v>
      </c>
      <c r="I117" s="12" t="s">
        <v>18</v>
      </c>
      <c r="J117" s="12" t="s">
        <v>74</v>
      </c>
      <c r="K117" s="12" t="s">
        <v>76</v>
      </c>
      <c r="L117" s="12" t="s">
        <v>78</v>
      </c>
      <c r="M117" s="12" t="s">
        <v>87</v>
      </c>
      <c r="N117" s="12" t="s">
        <v>93</v>
      </c>
    </row>
    <row r="118" spans="2:14" ht="18" customHeight="1">
      <c r="B118" s="15"/>
      <c r="C118" s="16" t="s">
        <v>56</v>
      </c>
      <c r="D118" s="17">
        <f>'主要財務データ'!D6</f>
        <v>396712</v>
      </c>
      <c r="E118" s="17">
        <f>'主要財務データ'!E6</f>
        <v>277167</v>
      </c>
      <c r="F118" s="17">
        <f>'主要財務データ'!F6</f>
        <v>302777</v>
      </c>
      <c r="G118" s="17">
        <f>'主要財務データ'!G6</f>
        <v>314911</v>
      </c>
      <c r="H118" s="17">
        <f>'主要財務データ'!H6</f>
        <v>295923</v>
      </c>
      <c r="I118" s="17">
        <f>'主要財務データ'!I6</f>
        <v>246147</v>
      </c>
      <c r="J118" s="17">
        <f>'主要財務データ'!J6</f>
        <v>191082</v>
      </c>
      <c r="K118" s="17">
        <f>'主要財務データ'!K6</f>
        <v>233802</v>
      </c>
      <c r="L118" s="17">
        <f>'主要財務データ'!L6</f>
        <v>216553</v>
      </c>
      <c r="M118" s="17">
        <f>'主要財務データ'!M6</f>
        <v>170041</v>
      </c>
      <c r="N118" s="17">
        <f>'主要財務データ'!N6</f>
        <v>133838</v>
      </c>
    </row>
    <row r="119" spans="2:14" ht="18" customHeight="1">
      <c r="B119" s="18"/>
      <c r="C119" s="19" t="s">
        <v>57</v>
      </c>
      <c r="D119" s="47">
        <f>'主要財務データ'!D7</f>
        <v>20766</v>
      </c>
      <c r="E119" s="47">
        <f>'主要財務データ'!E7</f>
        <v>-2405</v>
      </c>
      <c r="F119" s="47">
        <f>'主要財務データ'!F7</f>
        <v>1409</v>
      </c>
      <c r="G119" s="47">
        <f>'主要財務データ'!G7</f>
        <v>11148</v>
      </c>
      <c r="H119" s="47">
        <f>'主要財務データ'!H7</f>
        <v>772</v>
      </c>
      <c r="I119" s="47">
        <f>'主要財務データ'!I7</f>
        <v>-105</v>
      </c>
      <c r="J119" s="47">
        <f>'主要財務データ'!J7</f>
        <v>-6568</v>
      </c>
      <c r="K119" s="47">
        <f>'主要財務データ'!K7</f>
        <v>-6071</v>
      </c>
      <c r="L119" s="47">
        <f>'主要財務データ'!L7</f>
        <v>-659</v>
      </c>
      <c r="M119" s="47">
        <f>'主要財務データ'!M7</f>
        <v>-10539</v>
      </c>
      <c r="N119" s="47">
        <f>'主要財務データ'!N7</f>
        <v>-6775</v>
      </c>
    </row>
    <row r="120" spans="2:14" ht="18" customHeight="1">
      <c r="B120" s="15"/>
      <c r="C120" s="16" t="s">
        <v>58</v>
      </c>
      <c r="D120" s="17">
        <f>'主要財務データ'!D8</f>
        <v>26591</v>
      </c>
      <c r="E120" s="17">
        <f>'主要財務データ'!E8</f>
        <v>-39</v>
      </c>
      <c r="F120" s="17">
        <f>'主要財務データ'!F8</f>
        <v>1226</v>
      </c>
      <c r="G120" s="17">
        <f>'主要財務データ'!G8</f>
        <v>11684</v>
      </c>
      <c r="H120" s="17">
        <f>'主要財務データ'!H8</f>
        <v>1290</v>
      </c>
      <c r="I120" s="17">
        <f>'主要財務データ'!I8</f>
        <v>-457</v>
      </c>
      <c r="J120" s="17">
        <f>'主要財務データ'!J8</f>
        <v>-1681</v>
      </c>
      <c r="K120" s="17">
        <f>'主要財務データ'!K8</f>
        <v>-2908</v>
      </c>
      <c r="L120" s="17">
        <f>'主要財務データ'!L8</f>
        <v>600</v>
      </c>
      <c r="M120" s="17">
        <f>'主要財務データ'!M8</f>
        <v>-13653</v>
      </c>
      <c r="N120" s="17">
        <f>'主要財務データ'!N8</f>
        <v>-7726</v>
      </c>
    </row>
    <row r="121" spans="2:14" ht="18" customHeight="1">
      <c r="B121" s="18"/>
      <c r="C121" s="19" t="s">
        <v>59</v>
      </c>
      <c r="D121" s="47">
        <f>'主要財務データ'!D9</f>
        <v>-3665</v>
      </c>
      <c r="E121" s="47">
        <f>'主要財務データ'!E9</f>
        <v>-5376</v>
      </c>
      <c r="F121" s="47">
        <f>'主要財務データ'!F9</f>
        <v>-17364</v>
      </c>
      <c r="G121" s="47">
        <f>'主要財務データ'!G9</f>
        <v>10328</v>
      </c>
      <c r="H121" s="47">
        <f>'主要財務データ'!H9</f>
        <v>-1169</v>
      </c>
      <c r="I121" s="47">
        <f>'主要財務データ'!I9</f>
        <v>-5261</v>
      </c>
      <c r="J121" s="47">
        <f>'主要財務データ'!J9</f>
        <v>-9869</v>
      </c>
      <c r="K121" s="47">
        <f>'主要財務データ'!K9</f>
        <v>-7400</v>
      </c>
      <c r="L121" s="47">
        <f>'主要財務データ'!L9</f>
        <v>31</v>
      </c>
      <c r="M121" s="47">
        <f>'主要財務データ'!M9</f>
        <v>-33839</v>
      </c>
      <c r="N121" s="47">
        <f>'主要財務データ'!N9</f>
        <v>-6745</v>
      </c>
    </row>
    <row r="122" spans="2:14" ht="18" customHeight="1">
      <c r="B122" s="15"/>
      <c r="C122" s="16" t="s">
        <v>4</v>
      </c>
      <c r="D122" s="17">
        <f>'主要財務データ'!D11</f>
        <v>187361</v>
      </c>
      <c r="E122" s="17">
        <f>'主要財務データ'!E11</f>
        <v>158356</v>
      </c>
      <c r="F122" s="17">
        <f>'主要財務データ'!F11</f>
        <v>135596</v>
      </c>
      <c r="G122" s="17">
        <f>'主要財務データ'!G11</f>
        <v>142779</v>
      </c>
      <c r="H122" s="17">
        <f>'主要財務データ'!H11</f>
        <v>131228</v>
      </c>
      <c r="I122" s="17">
        <f>'主要財務データ'!I11</f>
        <v>123212</v>
      </c>
      <c r="J122" s="17">
        <f>'主要財務データ'!J11</f>
        <v>119264</v>
      </c>
      <c r="K122" s="17">
        <f>'主要財務データ'!K11</f>
        <v>114743</v>
      </c>
      <c r="L122" s="17">
        <f>'主要財務データ'!L11</f>
        <v>123218</v>
      </c>
      <c r="M122" s="17">
        <f>'主要財務データ'!M11</f>
        <v>84439</v>
      </c>
      <c r="N122" s="17">
        <f>'主要財務データ'!N11</f>
        <v>76656</v>
      </c>
    </row>
    <row r="123" spans="2:14" ht="18" customHeight="1">
      <c r="B123" s="18"/>
      <c r="C123" s="19" t="s">
        <v>60</v>
      </c>
      <c r="D123" s="20">
        <f>'主要財務データ'!D12</f>
        <v>272811</v>
      </c>
      <c r="E123" s="20">
        <f>'主要財務データ'!E12</f>
        <v>224415</v>
      </c>
      <c r="F123" s="20">
        <f>'主要財務データ'!F12</f>
        <v>199882</v>
      </c>
      <c r="G123" s="20">
        <f>'主要財務データ'!G12</f>
        <v>204057</v>
      </c>
      <c r="H123" s="20">
        <f>'主要財務データ'!H12</f>
        <v>193910</v>
      </c>
      <c r="I123" s="20">
        <f>'主要財務データ'!I12</f>
        <v>176607</v>
      </c>
      <c r="J123" s="20">
        <f>'主要財務データ'!J12</f>
        <v>194207</v>
      </c>
      <c r="K123" s="20">
        <f>'主要財務データ'!K12</f>
        <v>180729</v>
      </c>
      <c r="L123" s="20">
        <f>'主要財務データ'!L12</f>
        <v>188902</v>
      </c>
      <c r="M123" s="20">
        <f>'主要財務データ'!M12</f>
        <v>154191</v>
      </c>
      <c r="N123" s="20">
        <f>'主要財務データ'!N12</f>
        <v>108685</v>
      </c>
    </row>
    <row r="124" spans="2:14" ht="18" customHeight="1">
      <c r="B124" s="15"/>
      <c r="C124" s="16" t="s">
        <v>61</v>
      </c>
      <c r="D124" s="17">
        <f>'主要財務データ'!D13</f>
        <v>186980</v>
      </c>
      <c r="E124" s="17">
        <f>'主要財務データ'!E13</f>
        <v>157871</v>
      </c>
      <c r="F124" s="17">
        <f>'主要財務データ'!F13</f>
        <v>135134</v>
      </c>
      <c r="G124" s="17">
        <f>'主要財務データ'!G13</f>
        <v>141991</v>
      </c>
      <c r="H124" s="17">
        <f>'主要財務データ'!H13</f>
        <v>130088</v>
      </c>
      <c r="I124" s="17">
        <f>'主要財務データ'!I13</f>
        <v>122131</v>
      </c>
      <c r="J124" s="17">
        <f>'主要財務データ'!J13</f>
        <v>117969</v>
      </c>
      <c r="K124" s="17">
        <f>'主要財務データ'!K13</f>
        <v>113568</v>
      </c>
      <c r="L124" s="17">
        <f>'主要財務データ'!L13</f>
        <v>122014</v>
      </c>
      <c r="M124" s="17">
        <f>'主要財務データ'!M13</f>
        <v>83328</v>
      </c>
      <c r="N124" s="17">
        <f>'主要財務データ'!N13</f>
        <v>76507</v>
      </c>
    </row>
  </sheetData>
  <sheetProtection/>
  <mergeCells count="1">
    <mergeCell ref="B117:C117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8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5.125" style="5" customWidth="1"/>
    <col min="3" max="3" width="20.125" style="5" customWidth="1"/>
    <col min="4" max="13" width="10.25390625" style="5" customWidth="1"/>
    <col min="14" max="16384" width="9.00390625" style="5" customWidth="1"/>
  </cols>
  <sheetData>
    <row r="1" ht="13.5" customHeight="1">
      <c r="A1" s="4"/>
    </row>
    <row r="2" spans="1:6" ht="18.75">
      <c r="A2" s="37" t="s">
        <v>62</v>
      </c>
      <c r="F2" s="6"/>
    </row>
    <row r="3" spans="2:14" ht="21.75" customHeight="1" thickBot="1">
      <c r="B3" s="8"/>
      <c r="C3" s="8"/>
      <c r="D3" s="8"/>
      <c r="E3" s="8"/>
      <c r="F3" s="8"/>
      <c r="G3" s="8"/>
      <c r="H3" s="8"/>
      <c r="I3" s="8"/>
      <c r="J3" s="8"/>
      <c r="K3" s="53"/>
      <c r="L3" s="53"/>
      <c r="M3" s="54"/>
      <c r="N3" s="54" t="s">
        <v>55</v>
      </c>
    </row>
    <row r="4" spans="2:14" s="10" customFormat="1" ht="22.5" customHeight="1" thickBot="1">
      <c r="B4" s="61"/>
      <c r="C4" s="61"/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12" t="s">
        <v>18</v>
      </c>
      <c r="J4" s="12" t="s">
        <v>74</v>
      </c>
      <c r="K4" s="12" t="s">
        <v>76</v>
      </c>
      <c r="L4" s="12" t="s">
        <v>77</v>
      </c>
      <c r="M4" s="12" t="s">
        <v>79</v>
      </c>
      <c r="N4" s="12" t="s">
        <v>94</v>
      </c>
    </row>
    <row r="5" spans="2:14" ht="17.25" customHeight="1">
      <c r="B5" s="18"/>
      <c r="C5" s="63" t="s">
        <v>31</v>
      </c>
      <c r="D5" s="20">
        <v>276911</v>
      </c>
      <c r="E5" s="20">
        <v>184183</v>
      </c>
      <c r="F5" s="20">
        <v>230600</v>
      </c>
      <c r="G5" s="20">
        <v>233528</v>
      </c>
      <c r="H5" s="20">
        <v>198606</v>
      </c>
      <c r="I5" s="20">
        <v>183507</v>
      </c>
      <c r="J5" s="20">
        <v>154940</v>
      </c>
      <c r="K5" s="20">
        <v>182945</v>
      </c>
      <c r="L5" s="20">
        <v>171987</v>
      </c>
      <c r="M5" s="20">
        <v>147742</v>
      </c>
      <c r="N5" s="20">
        <v>115262</v>
      </c>
    </row>
    <row r="6" spans="2:14" ht="17.25" customHeight="1">
      <c r="B6" s="18"/>
      <c r="C6" s="63"/>
      <c r="D6" s="40">
        <v>69.8</v>
      </c>
      <c r="E6" s="40">
        <v>66.5</v>
      </c>
      <c r="F6" s="40">
        <v>76.1</v>
      </c>
      <c r="G6" s="40">
        <v>74.2</v>
      </c>
      <c r="H6" s="40">
        <v>67.1</v>
      </c>
      <c r="I6" s="40">
        <v>74.5</v>
      </c>
      <c r="J6" s="40">
        <v>81.1</v>
      </c>
      <c r="K6" s="40">
        <v>78.2</v>
      </c>
      <c r="L6" s="40">
        <v>79.4</v>
      </c>
      <c r="M6" s="40">
        <v>86.9</v>
      </c>
      <c r="N6" s="40">
        <v>86.1</v>
      </c>
    </row>
    <row r="7" spans="2:14" ht="17.25" customHeight="1">
      <c r="B7" s="15"/>
      <c r="C7" s="62" t="s">
        <v>32</v>
      </c>
      <c r="D7" s="17">
        <v>93296</v>
      </c>
      <c r="E7" s="17">
        <v>64986</v>
      </c>
      <c r="F7" s="17">
        <v>45005</v>
      </c>
      <c r="G7" s="17">
        <v>54629</v>
      </c>
      <c r="H7" s="17">
        <v>56405</v>
      </c>
      <c r="I7" s="17">
        <v>30013</v>
      </c>
      <c r="J7" s="17">
        <v>11965</v>
      </c>
      <c r="K7" s="17">
        <v>18876</v>
      </c>
      <c r="L7" s="17">
        <v>12634</v>
      </c>
      <c r="M7" s="17">
        <v>5000</v>
      </c>
      <c r="N7" s="17">
        <v>5075</v>
      </c>
    </row>
    <row r="8" spans="2:14" ht="17.25" customHeight="1">
      <c r="B8" s="15"/>
      <c r="C8" s="62"/>
      <c r="D8" s="41">
        <v>23.5</v>
      </c>
      <c r="E8" s="41">
        <v>23.4</v>
      </c>
      <c r="F8" s="41">
        <v>14.9</v>
      </c>
      <c r="G8" s="41">
        <v>17.3</v>
      </c>
      <c r="H8" s="41">
        <v>19.1</v>
      </c>
      <c r="I8" s="41">
        <v>12.2</v>
      </c>
      <c r="J8" s="41">
        <v>6.3</v>
      </c>
      <c r="K8" s="41">
        <v>8.1</v>
      </c>
      <c r="L8" s="41">
        <v>5.8</v>
      </c>
      <c r="M8" s="41">
        <v>2.9</v>
      </c>
      <c r="N8" s="41">
        <v>3.8</v>
      </c>
    </row>
    <row r="9" spans="2:14" ht="17.25" customHeight="1">
      <c r="B9" s="18"/>
      <c r="C9" s="63" t="s">
        <v>33</v>
      </c>
      <c r="D9" s="20">
        <v>26503</v>
      </c>
      <c r="E9" s="20">
        <v>27998</v>
      </c>
      <c r="F9" s="20">
        <v>27171</v>
      </c>
      <c r="G9" s="20">
        <v>26754</v>
      </c>
      <c r="H9" s="20">
        <v>40912</v>
      </c>
      <c r="I9" s="20">
        <v>32627</v>
      </c>
      <c r="J9" s="20">
        <v>24176</v>
      </c>
      <c r="K9" s="20">
        <v>31981</v>
      </c>
      <c r="L9" s="20">
        <v>31932</v>
      </c>
      <c r="M9" s="20">
        <v>17297</v>
      </c>
      <c r="N9" s="20">
        <v>13500</v>
      </c>
    </row>
    <row r="10" spans="2:14" ht="17.25" customHeight="1">
      <c r="B10" s="18"/>
      <c r="C10" s="63"/>
      <c r="D10" s="40">
        <v>6.7</v>
      </c>
      <c r="E10" s="40">
        <v>10.1</v>
      </c>
      <c r="F10" s="40">
        <v>9</v>
      </c>
      <c r="G10" s="40">
        <v>8.5</v>
      </c>
      <c r="H10" s="40">
        <v>13.8</v>
      </c>
      <c r="I10" s="40">
        <v>13.3</v>
      </c>
      <c r="J10" s="40">
        <v>12.6</v>
      </c>
      <c r="K10" s="40">
        <v>13.7</v>
      </c>
      <c r="L10" s="40">
        <v>14.8</v>
      </c>
      <c r="M10" s="40">
        <v>10.2</v>
      </c>
      <c r="N10" s="40">
        <v>10.1</v>
      </c>
    </row>
    <row r="11" spans="2:14" ht="17.25" customHeight="1">
      <c r="B11" s="15"/>
      <c r="C11" s="62" t="s">
        <v>34</v>
      </c>
      <c r="D11" s="17">
        <v>396712</v>
      </c>
      <c r="E11" s="17">
        <v>277167</v>
      </c>
      <c r="F11" s="17">
        <v>302777</v>
      </c>
      <c r="G11" s="17">
        <v>314911</v>
      </c>
      <c r="H11" s="17">
        <f>H5+H7+H9</f>
        <v>295923</v>
      </c>
      <c r="I11" s="17">
        <v>246147</v>
      </c>
      <c r="J11" s="17">
        <v>191082</v>
      </c>
      <c r="K11" s="17">
        <v>233802</v>
      </c>
      <c r="L11" s="17">
        <v>216553</v>
      </c>
      <c r="M11" s="17">
        <v>170041</v>
      </c>
      <c r="N11" s="17">
        <v>133838</v>
      </c>
    </row>
    <row r="12" spans="2:14" ht="17.25" customHeight="1">
      <c r="B12" s="15"/>
      <c r="C12" s="62"/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</row>
    <row r="13" spans="2:13" ht="17.25" customHeight="1">
      <c r="B13" s="15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2:13" ht="17.25" customHeight="1">
      <c r="B14" s="15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3" ht="17.25" customHeight="1">
      <c r="B15" s="15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2:13" ht="17.25" customHeight="1">
      <c r="B16" s="1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13" ht="17.25" customHeight="1">
      <c r="B17" s="15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7.25" customHeight="1">
      <c r="B18" s="15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7.25" customHeight="1">
      <c r="B19" s="15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13" ht="17.25" customHeight="1">
      <c r="B20" s="15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2:13" ht="17.25" customHeight="1">
      <c r="B21" s="15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ht="17.25" customHeight="1">
      <c r="B22" s="15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7.25" customHeight="1">
      <c r="B23" s="15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17.25" customHeight="1">
      <c r="B24" s="15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17.25" customHeight="1">
      <c r="B25" s="15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17.25" customHeight="1">
      <c r="B26" s="15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2:13" ht="17.25" customHeight="1">
      <c r="B27" s="15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2:13" ht="17.25" customHeight="1">
      <c r="B28" s="15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22.5" customHeight="1">
      <c r="B29" s="26"/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83" ht="15.75" thickBot="1"/>
    <row r="84" spans="2:5" s="10" customFormat="1" ht="22.5" customHeight="1" thickBot="1">
      <c r="B84" s="61"/>
      <c r="C84" s="61"/>
      <c r="D84" s="12" t="str">
        <f>M4</f>
        <v>2016/3</v>
      </c>
      <c r="E84" s="12" t="str">
        <f>N4</f>
        <v>2017/3</v>
      </c>
    </row>
    <row r="85" spans="2:5" ht="17.25" customHeight="1">
      <c r="B85" s="15"/>
      <c r="C85" s="34" t="s">
        <v>31</v>
      </c>
      <c r="D85" s="17">
        <f>M5</f>
        <v>147742</v>
      </c>
      <c r="E85" s="17">
        <f>N5</f>
        <v>115262</v>
      </c>
    </row>
    <row r="86" spans="2:5" ht="17.25" customHeight="1">
      <c r="B86" s="18"/>
      <c r="C86" s="36" t="s">
        <v>32</v>
      </c>
      <c r="D86" s="20">
        <f>M7</f>
        <v>5000</v>
      </c>
      <c r="E86" s="20">
        <f>N7</f>
        <v>5075</v>
      </c>
    </row>
    <row r="87" spans="2:5" ht="17.25" customHeight="1">
      <c r="B87" s="15"/>
      <c r="C87" s="35" t="s">
        <v>33</v>
      </c>
      <c r="D87" s="17">
        <f>M9</f>
        <v>17297</v>
      </c>
      <c r="E87" s="17">
        <f>N9</f>
        <v>13500</v>
      </c>
    </row>
    <row r="88" spans="2:5" ht="17.25" customHeight="1">
      <c r="B88" s="18"/>
      <c r="C88" s="36" t="s">
        <v>34</v>
      </c>
      <c r="D88" s="20">
        <f>M11</f>
        <v>170041</v>
      </c>
      <c r="E88" s="20">
        <f>N11</f>
        <v>133838</v>
      </c>
    </row>
  </sheetData>
  <sheetProtection/>
  <mergeCells count="6">
    <mergeCell ref="B84:C84"/>
    <mergeCell ref="C11:C12"/>
    <mergeCell ref="B4:C4"/>
    <mergeCell ref="C5:C6"/>
    <mergeCell ref="C7:C8"/>
    <mergeCell ref="C9:C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2"/>
  <rowBreaks count="1" manualBreakCount="1">
    <brk id="29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Z11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5.125" style="5" customWidth="1"/>
    <col min="3" max="3" width="4.375" style="5" customWidth="1"/>
    <col min="4" max="4" width="11.00390625" style="5" customWidth="1"/>
    <col min="5" max="13" width="10.25390625" style="5" customWidth="1"/>
    <col min="14" max="16" width="9.375" style="5" customWidth="1"/>
    <col min="17" max="17" width="9.00390625" style="5" customWidth="1"/>
    <col min="18" max="18" width="5.375" style="5" customWidth="1"/>
    <col min="19" max="16384" width="9.00390625" style="5" customWidth="1"/>
  </cols>
  <sheetData>
    <row r="1" ht="13.5" customHeight="1">
      <c r="B1" s="4"/>
    </row>
    <row r="2" spans="2:7" ht="21">
      <c r="B2" s="45" t="s">
        <v>80</v>
      </c>
      <c r="G2" s="6"/>
    </row>
    <row r="3" spans="3:16" ht="21.75" customHeight="1" thickBot="1">
      <c r="C3" s="8"/>
      <c r="D3" s="8"/>
      <c r="E3" s="8"/>
      <c r="F3" s="8"/>
      <c r="G3" s="8"/>
      <c r="H3" s="8"/>
      <c r="I3" s="8"/>
      <c r="J3" s="8"/>
      <c r="K3" s="8"/>
      <c r="L3" s="53"/>
      <c r="M3" s="53"/>
      <c r="N3" s="55"/>
      <c r="O3" s="9" t="s">
        <v>95</v>
      </c>
      <c r="P3" s="56"/>
    </row>
    <row r="4" spans="3:16" s="10" customFormat="1" ht="22.5" customHeight="1" thickBot="1">
      <c r="C4" s="38"/>
      <c r="D4" s="38"/>
      <c r="E4" s="11" t="s">
        <v>13</v>
      </c>
      <c r="F4" s="11" t="s">
        <v>14</v>
      </c>
      <c r="G4" s="11" t="s">
        <v>15</v>
      </c>
      <c r="H4" s="11" t="s">
        <v>16</v>
      </c>
      <c r="I4" s="12" t="s">
        <v>17</v>
      </c>
      <c r="J4" s="12" t="s">
        <v>18</v>
      </c>
      <c r="K4" s="12" t="s">
        <v>74</v>
      </c>
      <c r="L4" s="12" t="s">
        <v>76</v>
      </c>
      <c r="M4" s="12" t="s">
        <v>77</v>
      </c>
      <c r="N4" s="12" t="s">
        <v>79</v>
      </c>
      <c r="O4" s="12" t="s">
        <v>94</v>
      </c>
      <c r="P4" s="28"/>
    </row>
    <row r="5" spans="3:15" ht="17.25" customHeight="1">
      <c r="C5" s="18"/>
      <c r="D5" s="64" t="s">
        <v>81</v>
      </c>
      <c r="E5" s="20">
        <v>358346</v>
      </c>
      <c r="F5" s="20">
        <v>235845</v>
      </c>
      <c r="G5" s="20">
        <v>265714</v>
      </c>
      <c r="H5" s="20">
        <v>266531</v>
      </c>
      <c r="I5" s="20">
        <v>201727</v>
      </c>
      <c r="J5" s="20">
        <v>164857</v>
      </c>
      <c r="K5" s="20">
        <v>155216</v>
      </c>
      <c r="L5" s="20">
        <v>195693</v>
      </c>
      <c r="M5" s="20">
        <v>184342</v>
      </c>
      <c r="N5" s="20">
        <v>138564</v>
      </c>
      <c r="O5" s="20">
        <v>104317</v>
      </c>
    </row>
    <row r="6" spans="3:15" ht="17.25" customHeight="1">
      <c r="C6" s="18"/>
      <c r="D6" s="64"/>
      <c r="E6" s="40">
        <v>90.3</v>
      </c>
      <c r="F6" s="40">
        <v>85.1</v>
      </c>
      <c r="G6" s="40">
        <v>87.8</v>
      </c>
      <c r="H6" s="40">
        <v>84.6</v>
      </c>
      <c r="I6" s="40">
        <v>68.2</v>
      </c>
      <c r="J6" s="40">
        <v>67</v>
      </c>
      <c r="K6" s="40">
        <v>81.2</v>
      </c>
      <c r="L6" s="40">
        <v>83.7</v>
      </c>
      <c r="M6" s="40">
        <v>85.1</v>
      </c>
      <c r="N6" s="40">
        <v>81.5</v>
      </c>
      <c r="O6" s="40">
        <v>78</v>
      </c>
    </row>
    <row r="7" spans="3:15" ht="17.25" customHeight="1">
      <c r="C7" s="15"/>
      <c r="D7" s="65" t="s">
        <v>82</v>
      </c>
      <c r="E7" s="17">
        <v>277103</v>
      </c>
      <c r="F7" s="17">
        <v>181109</v>
      </c>
      <c r="G7" s="17">
        <v>216150</v>
      </c>
      <c r="H7" s="17">
        <v>216454</v>
      </c>
      <c r="I7" s="17">
        <v>155754</v>
      </c>
      <c r="J7" s="17">
        <v>134111</v>
      </c>
      <c r="K7" s="17">
        <v>132383</v>
      </c>
      <c r="L7" s="17">
        <v>184730</v>
      </c>
      <c r="M7" s="17">
        <v>176109</v>
      </c>
      <c r="N7" s="17">
        <v>135883</v>
      </c>
      <c r="O7" s="17">
        <v>102869</v>
      </c>
    </row>
    <row r="8" spans="3:15" ht="17.25" customHeight="1">
      <c r="C8" s="15"/>
      <c r="D8" s="65"/>
      <c r="E8" s="41">
        <v>69.8</v>
      </c>
      <c r="F8" s="41">
        <v>65.3</v>
      </c>
      <c r="G8" s="41">
        <v>71.4</v>
      </c>
      <c r="H8" s="41">
        <v>68.7</v>
      </c>
      <c r="I8" s="41">
        <v>52.6</v>
      </c>
      <c r="J8" s="41">
        <v>54.5</v>
      </c>
      <c r="K8" s="41">
        <v>69.3</v>
      </c>
      <c r="L8" s="41">
        <v>79</v>
      </c>
      <c r="M8" s="41">
        <v>81.3</v>
      </c>
      <c r="N8" s="41">
        <v>79.9</v>
      </c>
      <c r="O8" s="41">
        <v>76.9</v>
      </c>
    </row>
    <row r="9" spans="3:15" ht="17.25" customHeight="1">
      <c r="C9" s="18"/>
      <c r="D9" s="64" t="s">
        <v>83</v>
      </c>
      <c r="E9" s="20">
        <v>67279</v>
      </c>
      <c r="F9" s="20">
        <v>45580</v>
      </c>
      <c r="G9" s="20">
        <v>36372</v>
      </c>
      <c r="H9" s="20">
        <v>30490</v>
      </c>
      <c r="I9" s="20">
        <v>23836</v>
      </c>
      <c r="J9" s="20">
        <v>12592</v>
      </c>
      <c r="K9" s="20">
        <v>6200</v>
      </c>
      <c r="L9" s="20">
        <v>7735</v>
      </c>
      <c r="M9" s="20">
        <v>6122</v>
      </c>
      <c r="N9" s="20">
        <v>1659</v>
      </c>
      <c r="O9" s="20">
        <v>1023</v>
      </c>
    </row>
    <row r="10" spans="3:15" ht="17.25" customHeight="1">
      <c r="C10" s="18"/>
      <c r="D10" s="64"/>
      <c r="E10" s="40">
        <v>17</v>
      </c>
      <c r="F10" s="40">
        <v>16.5</v>
      </c>
      <c r="G10" s="40">
        <v>12</v>
      </c>
      <c r="H10" s="40">
        <v>9.7</v>
      </c>
      <c r="I10" s="40">
        <v>8.1</v>
      </c>
      <c r="J10" s="40">
        <v>5.1</v>
      </c>
      <c r="K10" s="40">
        <v>3.2</v>
      </c>
      <c r="L10" s="40">
        <v>3.3</v>
      </c>
      <c r="M10" s="40">
        <v>2.8</v>
      </c>
      <c r="N10" s="40">
        <v>1</v>
      </c>
      <c r="O10" s="40">
        <v>0.8</v>
      </c>
    </row>
    <row r="11" spans="3:15" ht="17.25" customHeight="1">
      <c r="C11" s="15"/>
      <c r="D11" s="66" t="s">
        <v>89</v>
      </c>
      <c r="E11" s="17">
        <v>8637</v>
      </c>
      <c r="F11" s="17">
        <v>6179</v>
      </c>
      <c r="G11" s="17">
        <v>6879</v>
      </c>
      <c r="H11" s="17">
        <v>8822</v>
      </c>
      <c r="I11" s="17">
        <v>8505</v>
      </c>
      <c r="J11" s="17">
        <v>9290</v>
      </c>
      <c r="K11" s="17">
        <v>3541</v>
      </c>
      <c r="L11" s="17">
        <v>2635</v>
      </c>
      <c r="M11" s="17">
        <v>1870</v>
      </c>
      <c r="N11" s="17">
        <v>1022</v>
      </c>
      <c r="O11" s="17">
        <v>424</v>
      </c>
    </row>
    <row r="12" spans="3:15" ht="17.25" customHeight="1">
      <c r="C12" s="15"/>
      <c r="D12" s="65"/>
      <c r="E12" s="41">
        <v>2.2</v>
      </c>
      <c r="F12" s="41">
        <v>2.2</v>
      </c>
      <c r="G12" s="41">
        <v>2.3</v>
      </c>
      <c r="H12" s="41">
        <v>2.8</v>
      </c>
      <c r="I12" s="41">
        <v>2.9</v>
      </c>
      <c r="J12" s="41">
        <v>3.8</v>
      </c>
      <c r="K12" s="41">
        <v>1.9</v>
      </c>
      <c r="L12" s="41">
        <v>1.1</v>
      </c>
      <c r="M12" s="41">
        <v>0.9</v>
      </c>
      <c r="N12" s="41">
        <v>0.6</v>
      </c>
      <c r="O12" s="41">
        <v>0.3</v>
      </c>
    </row>
    <row r="13" spans="3:15" ht="17.25" customHeight="1">
      <c r="C13" s="18"/>
      <c r="D13" s="63" t="s">
        <v>90</v>
      </c>
      <c r="E13" s="20">
        <v>5326</v>
      </c>
      <c r="F13" s="20">
        <v>2975</v>
      </c>
      <c r="G13" s="20">
        <v>6312</v>
      </c>
      <c r="H13" s="20">
        <v>10765</v>
      </c>
      <c r="I13" s="20">
        <v>13630</v>
      </c>
      <c r="J13" s="20">
        <v>8862</v>
      </c>
      <c r="K13" s="20">
        <v>13090</v>
      </c>
      <c r="L13" s="20">
        <v>591</v>
      </c>
      <c r="M13" s="20">
        <v>239</v>
      </c>
      <c r="N13" s="20"/>
      <c r="O13" s="20"/>
    </row>
    <row r="14" spans="3:15" ht="17.25" customHeight="1">
      <c r="C14" s="18"/>
      <c r="D14" s="64"/>
      <c r="E14" s="40">
        <v>1.3</v>
      </c>
      <c r="F14" s="40">
        <v>1.1</v>
      </c>
      <c r="G14" s="40">
        <v>2.1</v>
      </c>
      <c r="H14" s="40">
        <v>3.4</v>
      </c>
      <c r="I14" s="40">
        <v>4.6</v>
      </c>
      <c r="J14" s="40">
        <v>3.6</v>
      </c>
      <c r="K14" s="40">
        <v>6.8</v>
      </c>
      <c r="L14" s="40">
        <v>0.3</v>
      </c>
      <c r="M14" s="40">
        <v>0.1</v>
      </c>
      <c r="N14" s="40"/>
      <c r="O14" s="40"/>
    </row>
    <row r="15" spans="3:15" ht="17.25" customHeight="1">
      <c r="C15" s="15"/>
      <c r="D15" s="65" t="s">
        <v>85</v>
      </c>
      <c r="E15" s="17">
        <v>38365</v>
      </c>
      <c r="F15" s="17">
        <v>41322</v>
      </c>
      <c r="G15" s="17">
        <v>37063</v>
      </c>
      <c r="H15" s="17">
        <v>48380</v>
      </c>
      <c r="I15" s="17">
        <v>94196</v>
      </c>
      <c r="J15" s="17">
        <v>81290</v>
      </c>
      <c r="K15" s="17">
        <v>35865</v>
      </c>
      <c r="L15" s="17">
        <v>38109</v>
      </c>
      <c r="M15" s="17">
        <v>32211</v>
      </c>
      <c r="N15" s="17">
        <v>31477</v>
      </c>
      <c r="O15" s="17">
        <v>29521</v>
      </c>
    </row>
    <row r="16" spans="3:15" ht="17.25" customHeight="1">
      <c r="C16" s="15"/>
      <c r="D16" s="65"/>
      <c r="E16" s="41">
        <v>9.7</v>
      </c>
      <c r="F16" s="41">
        <v>14.9</v>
      </c>
      <c r="G16" s="41">
        <v>12.2</v>
      </c>
      <c r="H16" s="41">
        <v>15.4</v>
      </c>
      <c r="I16" s="41">
        <v>31.8</v>
      </c>
      <c r="J16" s="41">
        <v>33</v>
      </c>
      <c r="K16" s="41">
        <v>18.8</v>
      </c>
      <c r="L16" s="41">
        <v>16.3</v>
      </c>
      <c r="M16" s="41">
        <v>14.9</v>
      </c>
      <c r="N16" s="41">
        <v>18.5</v>
      </c>
      <c r="O16" s="41">
        <v>22</v>
      </c>
    </row>
    <row r="17" spans="3:15" ht="17.25" customHeight="1">
      <c r="C17" s="18"/>
      <c r="D17" s="64" t="s">
        <v>86</v>
      </c>
      <c r="E17" s="20">
        <v>396712</v>
      </c>
      <c r="F17" s="20">
        <v>277167</v>
      </c>
      <c r="G17" s="20">
        <v>302777</v>
      </c>
      <c r="H17" s="20">
        <v>314911</v>
      </c>
      <c r="I17" s="20">
        <v>295923</v>
      </c>
      <c r="J17" s="20">
        <v>246147</v>
      </c>
      <c r="K17" s="20">
        <v>191082</v>
      </c>
      <c r="L17" s="20">
        <v>233802</v>
      </c>
      <c r="M17" s="20">
        <v>216553</v>
      </c>
      <c r="N17" s="20">
        <v>170041</v>
      </c>
      <c r="O17" s="20">
        <v>133838</v>
      </c>
    </row>
    <row r="18" spans="3:15" ht="18" customHeight="1">
      <c r="C18" s="18"/>
      <c r="D18" s="64"/>
      <c r="E18" s="40">
        <v>100</v>
      </c>
      <c r="F18" s="40">
        <v>100</v>
      </c>
      <c r="G18" s="40">
        <v>100</v>
      </c>
      <c r="H18" s="40">
        <v>100</v>
      </c>
      <c r="I18" s="40">
        <v>100</v>
      </c>
      <c r="J18" s="40">
        <v>100</v>
      </c>
      <c r="K18" s="40">
        <v>100</v>
      </c>
      <c r="L18" s="40">
        <v>100</v>
      </c>
      <c r="M18" s="40">
        <v>100</v>
      </c>
      <c r="N18" s="40">
        <v>100</v>
      </c>
      <c r="O18" s="40">
        <v>100</v>
      </c>
    </row>
    <row r="19" spans="2:13" ht="18" customHeight="1">
      <c r="B19" s="15"/>
      <c r="C19" s="23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26" ht="47.25" customHeight="1">
      <c r="B20" s="15"/>
      <c r="C20" s="23"/>
      <c r="D20" s="67" t="s">
        <v>97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ht="18" customHeight="1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8" ht="24" customHeight="1"/>
    <row r="110" ht="15.75" thickBot="1"/>
    <row r="111" spans="2:5" s="10" customFormat="1" ht="18" customHeight="1" thickBot="1">
      <c r="B111" s="61"/>
      <c r="C111" s="61"/>
      <c r="D111" s="12" t="str">
        <f>N4</f>
        <v>2016/3</v>
      </c>
      <c r="E111" s="12" t="str">
        <f>O4</f>
        <v>2017/3</v>
      </c>
    </row>
    <row r="112" spans="2:5" ht="17.25" customHeight="1">
      <c r="B112" s="36" t="s">
        <v>91</v>
      </c>
      <c r="C112" s="27"/>
      <c r="D112" s="20">
        <f>N7</f>
        <v>135883</v>
      </c>
      <c r="E112" s="20">
        <f>O7</f>
        <v>102869</v>
      </c>
    </row>
    <row r="113" spans="2:5" ht="17.25" customHeight="1">
      <c r="B113" s="15" t="s">
        <v>83</v>
      </c>
      <c r="D113" s="17">
        <f>N9</f>
        <v>1659</v>
      </c>
      <c r="E113" s="17">
        <f>O9</f>
        <v>1023</v>
      </c>
    </row>
    <row r="114" spans="2:5" ht="17.25" customHeight="1">
      <c r="B114" s="36" t="s">
        <v>88</v>
      </c>
      <c r="C114" s="27"/>
      <c r="D114" s="20">
        <f>N11+N13</f>
        <v>1022</v>
      </c>
      <c r="E114" s="20">
        <f>O11</f>
        <v>424</v>
      </c>
    </row>
    <row r="115" spans="2:5" ht="17.25" customHeight="1">
      <c r="B115" s="15" t="s">
        <v>84</v>
      </c>
      <c r="D115" s="17"/>
      <c r="E115" s="17"/>
    </row>
    <row r="116" spans="2:5" ht="17.25" customHeight="1">
      <c r="B116" s="18" t="s">
        <v>85</v>
      </c>
      <c r="C116" s="27"/>
      <c r="D116" s="20">
        <f>N15</f>
        <v>31477</v>
      </c>
      <c r="E116" s="20">
        <f>O15</f>
        <v>29521</v>
      </c>
    </row>
  </sheetData>
  <sheetProtection/>
  <mergeCells count="9">
    <mergeCell ref="B111:C111"/>
    <mergeCell ref="D5:D6"/>
    <mergeCell ref="D7:D8"/>
    <mergeCell ref="D9:D10"/>
    <mergeCell ref="D11:D12"/>
    <mergeCell ref="D13:D14"/>
    <mergeCell ref="D15:D16"/>
    <mergeCell ref="D17:D18"/>
    <mergeCell ref="D20:Z20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4.125" style="5" customWidth="1"/>
    <col min="3" max="3" width="37.375" style="5" customWidth="1"/>
    <col min="4" max="13" width="10.00390625" style="5" customWidth="1"/>
    <col min="14" max="16384" width="9.00390625" style="5" customWidth="1"/>
  </cols>
  <sheetData>
    <row r="1" ht="13.5" customHeight="1">
      <c r="A1" s="4"/>
    </row>
    <row r="2" spans="1:5" ht="18.75">
      <c r="A2" s="37" t="s">
        <v>9</v>
      </c>
      <c r="E2" s="6"/>
    </row>
    <row r="3" spans="2:13" ht="15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s="10" customFormat="1" ht="22.5" customHeight="1" thickBot="1">
      <c r="B4" s="61"/>
      <c r="C4" s="61"/>
      <c r="D4" s="11" t="s">
        <v>14</v>
      </c>
      <c r="E4" s="11" t="s">
        <v>15</v>
      </c>
      <c r="F4" s="11" t="s">
        <v>16</v>
      </c>
      <c r="G4" s="12" t="s">
        <v>17</v>
      </c>
      <c r="H4" s="12" t="s">
        <v>18</v>
      </c>
      <c r="I4" s="12" t="s">
        <v>74</v>
      </c>
      <c r="J4" s="12" t="s">
        <v>76</v>
      </c>
      <c r="K4" s="12" t="s">
        <v>77</v>
      </c>
      <c r="L4" s="12" t="s">
        <v>79</v>
      </c>
      <c r="M4" s="12" t="s">
        <v>94</v>
      </c>
    </row>
    <row r="5" spans="1:13" s="10" customFormat="1" ht="18" customHeight="1">
      <c r="A5" s="28"/>
      <c r="B5" s="3" t="s">
        <v>35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18" customHeight="1">
      <c r="A6" s="6"/>
      <c r="C6" s="16" t="s">
        <v>36</v>
      </c>
      <c r="D6" s="21">
        <v>16.34</v>
      </c>
      <c r="E6" s="21">
        <v>14.69</v>
      </c>
      <c r="F6" s="21">
        <v>18.25</v>
      </c>
      <c r="G6" s="21">
        <v>13.62</v>
      </c>
      <c r="H6" s="21">
        <f>37368*100/'主要財務データ'!I6</f>
        <v>15.181172226352546</v>
      </c>
      <c r="I6" s="21">
        <f>27632*100/'主要財務データ'!J6</f>
        <v>14.460807402057755</v>
      </c>
      <c r="J6" s="21">
        <f>32149*100/'主要財務データ'!K6</f>
        <v>13.750523947613793</v>
      </c>
      <c r="K6" s="21">
        <f>36790*100/'主要財務データ'!L6</f>
        <v>16.988912644941422</v>
      </c>
      <c r="L6" s="21">
        <f>25370*100/'主要財務データ'!M6</f>
        <v>14.91993107544651</v>
      </c>
      <c r="M6" s="21">
        <f>19043*100/'主要財務データ'!N6</f>
        <v>14.22839552294565</v>
      </c>
      <c r="N6" s="57"/>
    </row>
    <row r="7" spans="1:13" ht="18" customHeight="1">
      <c r="A7" s="6"/>
      <c r="B7" s="18"/>
      <c r="C7" s="19" t="s">
        <v>37</v>
      </c>
      <c r="D7" s="22">
        <f>'主要財務データ'!E7*100/'主要財務データ'!E6</f>
        <v>-0.8677079161660659</v>
      </c>
      <c r="E7" s="22">
        <f>'主要財務データ'!F7*100/'主要財務データ'!F6</f>
        <v>0.4653589935827358</v>
      </c>
      <c r="F7" s="22">
        <f>'主要財務データ'!G7*100/'主要財務データ'!G6</f>
        <v>3.5400478230357146</v>
      </c>
      <c r="G7" s="22">
        <f>'主要財務データ'!H7*100/'主要財務データ'!H6</f>
        <v>0.26087867452006097</v>
      </c>
      <c r="H7" s="22">
        <f>'主要財務データ'!I7*100/'主要財務データ'!I6</f>
        <v>-0.04265743640995015</v>
      </c>
      <c r="I7" s="22">
        <f>'主要財務データ'!J7*100/'主要財務データ'!J6</f>
        <v>-3.4372677698579666</v>
      </c>
      <c r="J7" s="22">
        <f>'主要財務データ'!K7*100/'主要財務データ'!K6</f>
        <v>-2.5966416027236723</v>
      </c>
      <c r="K7" s="22">
        <f>'主要財務データ'!L7*100/'主要財務データ'!L6</f>
        <v>-0.30431349369438426</v>
      </c>
      <c r="L7" s="22">
        <f>'主要財務データ'!M7*100/'主要財務データ'!M6</f>
        <v>-6.197916972965344</v>
      </c>
      <c r="M7" s="22">
        <f>'主要財務データ'!N7*100/'主要財務データ'!N6</f>
        <v>-5.0620899893901585</v>
      </c>
    </row>
    <row r="8" spans="1:13" ht="18" customHeight="1">
      <c r="A8" s="6"/>
      <c r="B8" s="15"/>
      <c r="C8" s="16" t="s">
        <v>38</v>
      </c>
      <c r="D8" s="21">
        <f>'主要財務データ'!E8*100/'主要財務データ'!E6</f>
        <v>-0.01407093918107134</v>
      </c>
      <c r="E8" s="21">
        <f>'主要財務データ'!F8*100/'主要財務データ'!F6</f>
        <v>0.40491847135020165</v>
      </c>
      <c r="F8" s="21">
        <f>'主要財務データ'!G8*100/'主要財務データ'!G6</f>
        <v>3.7102546433754298</v>
      </c>
      <c r="G8" s="21">
        <f>'主要財務データ'!H8*100/'主要財務データ'!H6</f>
        <v>0.4359242100140915</v>
      </c>
      <c r="H8" s="21">
        <f>'主要財務データ'!I8*100/'主要財務データ'!I6</f>
        <v>-0.18566141370806877</v>
      </c>
      <c r="I8" s="21">
        <f>'主要財務データ'!J8*100/'主要財務データ'!J6</f>
        <v>-0.8797270281868517</v>
      </c>
      <c r="J8" s="21">
        <f>'主要財務データ'!K8*100/'主要財務データ'!K6</f>
        <v>-1.243787478293599</v>
      </c>
      <c r="K8" s="21">
        <f>'主要財務データ'!L8*100/'主要財務データ'!L6</f>
        <v>0.27706843128472014</v>
      </c>
      <c r="L8" s="21">
        <f>'主要財務データ'!M8*100/'主要財務データ'!M6</f>
        <v>-8.029240006821885</v>
      </c>
      <c r="M8" s="21">
        <f>'主要財務データ'!N8*100/'主要財務データ'!N6</f>
        <v>-5.772650517790164</v>
      </c>
    </row>
    <row r="9" spans="1:13" ht="18" customHeight="1">
      <c r="A9" s="6"/>
      <c r="B9" s="15"/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" customHeight="1">
      <c r="A10" s="6"/>
      <c r="B10" s="3" t="s">
        <v>39</v>
      </c>
      <c r="C10" s="24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3:14" ht="18" customHeight="1">
      <c r="C11" s="16" t="s">
        <v>40</v>
      </c>
      <c r="D11" s="21">
        <v>70.35</v>
      </c>
      <c r="E11" s="21">
        <v>67.61</v>
      </c>
      <c r="F11" s="21">
        <v>69.58</v>
      </c>
      <c r="G11" s="21">
        <v>67.09</v>
      </c>
      <c r="H11" s="21">
        <v>69.15</v>
      </c>
      <c r="I11" s="21">
        <v>60.74</v>
      </c>
      <c r="J11" s="21">
        <v>62.84</v>
      </c>
      <c r="K11" s="21">
        <v>64.59</v>
      </c>
      <c r="L11" s="21">
        <v>54.04</v>
      </c>
      <c r="M11" s="21">
        <v>70.39</v>
      </c>
      <c r="N11" s="57"/>
    </row>
    <row r="12" spans="1:14" ht="18" customHeight="1">
      <c r="A12" s="58"/>
      <c r="B12" s="18"/>
      <c r="C12" s="19" t="s">
        <v>41</v>
      </c>
      <c r="D12" s="22">
        <v>243.18</v>
      </c>
      <c r="E12" s="22">
        <v>271.12</v>
      </c>
      <c r="F12" s="22">
        <v>297.39</v>
      </c>
      <c r="G12" s="22">
        <v>269.53</v>
      </c>
      <c r="H12" s="22">
        <f>145689*100/50685</f>
        <v>287.44007102693104</v>
      </c>
      <c r="I12" s="22">
        <f>164485*100/71269</f>
        <v>230.7945951255104</v>
      </c>
      <c r="J12" s="22">
        <f>143429*100/56021</f>
        <v>256.0272040841827</v>
      </c>
      <c r="K12" s="22">
        <f>153982*100/55248</f>
        <v>278.7105415580655</v>
      </c>
      <c r="L12" s="59">
        <f>123214*100/59823</f>
        <v>205.96426123731675</v>
      </c>
      <c r="M12" s="59">
        <f>85503*100/29575</f>
        <v>289.10566356720204</v>
      </c>
      <c r="N12" s="57"/>
    </row>
    <row r="13" spans="1:14" ht="18" customHeight="1">
      <c r="A13" s="6"/>
      <c r="B13" s="15"/>
      <c r="C13" s="39" t="s">
        <v>68</v>
      </c>
      <c r="D13" s="42" t="s">
        <v>69</v>
      </c>
      <c r="E13" s="42" t="s">
        <v>69</v>
      </c>
      <c r="F13" s="33">
        <v>43.65</v>
      </c>
      <c r="G13" s="42" t="s">
        <v>69</v>
      </c>
      <c r="H13" s="33">
        <v>130.54</v>
      </c>
      <c r="I13" s="42" t="s">
        <v>69</v>
      </c>
      <c r="J13" s="42" t="s">
        <v>69</v>
      </c>
      <c r="K13" s="33">
        <v>89.6</v>
      </c>
      <c r="L13" s="42" t="s">
        <v>69</v>
      </c>
      <c r="M13" s="42" t="s">
        <v>69</v>
      </c>
      <c r="N13" s="57"/>
    </row>
    <row r="14" spans="1:11" ht="27" customHeight="1">
      <c r="A14" s="6"/>
      <c r="B14" s="1" t="s">
        <v>72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3" ht="18" customHeight="1">
      <c r="A15" s="6"/>
      <c r="B15" s="3" t="s">
        <v>42</v>
      </c>
      <c r="C15" s="24"/>
      <c r="D15" s="22"/>
      <c r="E15" s="30"/>
      <c r="F15" s="30"/>
      <c r="G15" s="22"/>
      <c r="H15" s="30"/>
      <c r="I15" s="30"/>
      <c r="J15" s="30"/>
      <c r="K15" s="30"/>
      <c r="L15" s="30"/>
      <c r="M15" s="30"/>
    </row>
    <row r="16" spans="1:16" ht="18" customHeight="1">
      <c r="A16" s="58"/>
      <c r="C16" s="39" t="s">
        <v>70</v>
      </c>
      <c r="D16" s="21">
        <v>1.11</v>
      </c>
      <c r="E16" s="21">
        <v>1.43</v>
      </c>
      <c r="F16" s="21">
        <v>1.56</v>
      </c>
      <c r="G16" s="21">
        <v>1.49</v>
      </c>
      <c r="H16" s="21">
        <v>1.33</v>
      </c>
      <c r="I16" s="21">
        <v>1.03</v>
      </c>
      <c r="J16" s="21">
        <v>1.25</v>
      </c>
      <c r="K16" s="21">
        <v>1.17</v>
      </c>
      <c r="L16" s="21">
        <f>'主要財務データ'!M6/(('主要財務データ'!M12+'主要財務データ'!L12)/2)</f>
        <v>0.9912239538550772</v>
      </c>
      <c r="M16" s="21">
        <f>'主要財務データ'!N6/(('主要財務データ'!N12+'主要財務データ'!M12)/2)</f>
        <v>1.0182595596402866</v>
      </c>
      <c r="N16" s="57"/>
      <c r="P16" s="57"/>
    </row>
    <row r="17" spans="2:14" ht="18" customHeight="1">
      <c r="B17" s="18"/>
      <c r="C17" s="43" t="s">
        <v>75</v>
      </c>
      <c r="D17" s="22">
        <v>3.24</v>
      </c>
      <c r="E17" s="22">
        <v>5.34</v>
      </c>
      <c r="F17" s="22">
        <v>8.62</v>
      </c>
      <c r="G17" s="22">
        <v>8.22</v>
      </c>
      <c r="H17" s="22">
        <f>'主要財務データ'!I6/((30917+35089)/2)</f>
        <v>7.4583219707299335</v>
      </c>
      <c r="I17" s="22">
        <f>'主要財務データ'!J6/((29721+30917)/2)</f>
        <v>6.302384643292984</v>
      </c>
      <c r="J17" s="22">
        <f>'主要財務データ'!K6/((37300+29721)/2)</f>
        <v>6.976977365303412</v>
      </c>
      <c r="K17" s="22">
        <f>'主要財務データ'!L6/((34920+37300)/2)</f>
        <v>5.99703683190252</v>
      </c>
      <c r="L17" s="22">
        <f>'主要財務データ'!M6/((30976+34920)/2)</f>
        <v>5.160889887094816</v>
      </c>
      <c r="M17" s="22">
        <f>'主要財務データ'!N6/((23181+30976)/2)</f>
        <v>4.942592831951548</v>
      </c>
      <c r="N17" s="57"/>
    </row>
    <row r="18" spans="1:14" ht="18" customHeight="1">
      <c r="A18" s="58"/>
      <c r="B18" s="15"/>
      <c r="C18" s="16" t="s">
        <v>43</v>
      </c>
      <c r="D18" s="21">
        <v>15.96</v>
      </c>
      <c r="E18" s="21">
        <v>18.46</v>
      </c>
      <c r="F18" s="21">
        <v>19.88</v>
      </c>
      <c r="G18" s="21">
        <v>18.53</v>
      </c>
      <c r="H18" s="21">
        <f>'主要財務データ'!I6/((14785+16290)/2)</f>
        <v>15.84212389380531</v>
      </c>
      <c r="I18" s="21">
        <f>'主要財務データ'!J6/((16675+14785)/2)</f>
        <v>12.147616020343293</v>
      </c>
      <c r="J18" s="21">
        <f>'主要財務データ'!K6/((21905+16675)/2)</f>
        <v>12.120373250388802</v>
      </c>
      <c r="K18" s="21">
        <f>'主要財務データ'!L6/((21306+21905)/2)</f>
        <v>10.02304968642244</v>
      </c>
      <c r="L18" s="21">
        <f>'主要財務データ'!M6/((18203+21306)/2)</f>
        <v>8.60770963577919</v>
      </c>
      <c r="M18" s="21">
        <f>'主要財務データ'!N6/((12963+18203)/2)</f>
        <v>8.588718475261503</v>
      </c>
      <c r="N18" s="57"/>
    </row>
    <row r="19" spans="1:13" ht="26.25" customHeight="1">
      <c r="A19" s="6"/>
      <c r="B19" s="1" t="s">
        <v>10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8" customHeight="1">
      <c r="A20" s="6"/>
      <c r="B20" s="3" t="s">
        <v>44</v>
      </c>
      <c r="C20" s="24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4" ht="18" customHeight="1">
      <c r="A21" s="58"/>
      <c r="C21" s="16" t="s">
        <v>45</v>
      </c>
      <c r="D21" s="17">
        <v>105467</v>
      </c>
      <c r="E21" s="17">
        <v>116902</v>
      </c>
      <c r="F21" s="17">
        <v>123349</v>
      </c>
      <c r="G21" s="17">
        <v>103433.41488989865</v>
      </c>
      <c r="H21" s="17">
        <f>'主要財務データ'!I6*1000/H23</f>
        <v>61690.97744360902</v>
      </c>
      <c r="I21" s="17">
        <f>'主要財務データ'!J6*1000/I23</f>
        <v>40008.79396984925</v>
      </c>
      <c r="J21" s="17">
        <f>'主要財務データ'!K6*1000/J23</f>
        <v>45735.91549295775</v>
      </c>
      <c r="K21" s="17">
        <f>'主要財務データ'!L6*1000/K23</f>
        <v>60086.84794672586</v>
      </c>
      <c r="L21" s="17">
        <f>'主要財務データ'!M6*1000/L23</f>
        <v>51248.04098854732</v>
      </c>
      <c r="M21" s="17">
        <f>'主要財務データ'!N6*1000/M23</f>
        <v>40717.37146334043</v>
      </c>
      <c r="N21" s="57"/>
    </row>
    <row r="22" spans="2:13" ht="18" customHeight="1">
      <c r="B22" s="18"/>
      <c r="C22" s="19" t="s">
        <v>46</v>
      </c>
      <c r="D22" s="20">
        <v>-915</v>
      </c>
      <c r="E22" s="20">
        <v>544</v>
      </c>
      <c r="F22" s="20">
        <v>4366</v>
      </c>
      <c r="G22" s="20">
        <v>269</v>
      </c>
      <c r="H22" s="20">
        <f>'主要財務データ'!I7*1000/H23</f>
        <v>-26.31578947368421</v>
      </c>
      <c r="I22" s="20">
        <f>'主要財務データ'!J7*1000/I23</f>
        <v>-1375.209380234506</v>
      </c>
      <c r="J22" s="20">
        <f>'主要財務データ'!K7*1000/J23</f>
        <v>-1187.5978090766823</v>
      </c>
      <c r="K22" s="20">
        <f>'主要財務データ'!L7*1000/K23</f>
        <v>-182.85238623751388</v>
      </c>
      <c r="L22" s="20">
        <f>'主要財務データ'!M7*1000/L23</f>
        <v>-3176.3110307414104</v>
      </c>
      <c r="M22" s="20">
        <f>'主要財務データ'!N7*1000/M23</f>
        <v>-2061.149984788561</v>
      </c>
    </row>
    <row r="23" spans="1:13" ht="18" customHeight="1">
      <c r="A23" s="58"/>
      <c r="B23" s="15"/>
      <c r="C23" s="16" t="s">
        <v>47</v>
      </c>
      <c r="D23" s="17">
        <v>2628</v>
      </c>
      <c r="E23" s="17">
        <v>2590</v>
      </c>
      <c r="F23" s="17">
        <v>2553</v>
      </c>
      <c r="G23" s="17">
        <v>2861</v>
      </c>
      <c r="H23" s="17">
        <v>3990</v>
      </c>
      <c r="I23" s="17">
        <v>4776</v>
      </c>
      <c r="J23" s="17">
        <v>5112</v>
      </c>
      <c r="K23" s="17">
        <v>3604</v>
      </c>
      <c r="L23" s="17">
        <v>3318</v>
      </c>
      <c r="M23" s="17">
        <v>3287</v>
      </c>
    </row>
    <row r="24" spans="1:13" ht="26.25" customHeight="1">
      <c r="A24" s="6"/>
      <c r="B24" s="1" t="s">
        <v>48</v>
      </c>
      <c r="C24" s="6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8" customHeight="1">
      <c r="A25" s="6"/>
      <c r="B25" s="3" t="s">
        <v>49</v>
      </c>
      <c r="C25" s="24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8" customHeight="1">
      <c r="A26" s="58"/>
      <c r="C26" s="39" t="s">
        <v>71</v>
      </c>
      <c r="D26" s="17">
        <v>-23189</v>
      </c>
      <c r="E26" s="17">
        <v>-11523</v>
      </c>
      <c r="F26" s="17">
        <v>926</v>
      </c>
      <c r="G26" s="17">
        <v>-1095</v>
      </c>
      <c r="H26" s="17">
        <v>9981</v>
      </c>
      <c r="I26" s="17">
        <v>4841</v>
      </c>
      <c r="J26" s="17">
        <v>-3981</v>
      </c>
      <c r="K26" s="17">
        <v>-463</v>
      </c>
      <c r="L26" s="17">
        <f>-7549+11805</f>
        <v>4256</v>
      </c>
      <c r="M26" s="17">
        <f>-13329+13266</f>
        <v>-63</v>
      </c>
    </row>
    <row r="27" spans="2:13" ht="18" customHeight="1">
      <c r="B27" s="18"/>
      <c r="C27" s="19" t="s">
        <v>50</v>
      </c>
      <c r="D27" s="20">
        <v>4836</v>
      </c>
      <c r="E27" s="20">
        <v>4929</v>
      </c>
      <c r="F27" s="20">
        <v>5756</v>
      </c>
      <c r="G27" s="20">
        <v>6367</v>
      </c>
      <c r="H27" s="20">
        <v>6547</v>
      </c>
      <c r="I27" s="20">
        <v>5264</v>
      </c>
      <c r="J27" s="20">
        <v>6479</v>
      </c>
      <c r="K27" s="20">
        <v>5855</v>
      </c>
      <c r="L27" s="20">
        <v>4498</v>
      </c>
      <c r="M27" s="20">
        <v>4098</v>
      </c>
    </row>
    <row r="28" spans="2:13" ht="18" customHeight="1">
      <c r="B28" s="15"/>
      <c r="C28" s="46" t="s">
        <v>51</v>
      </c>
      <c r="D28" s="17">
        <v>4980</v>
      </c>
      <c r="E28" s="17">
        <v>5013</v>
      </c>
      <c r="F28" s="17">
        <v>4309</v>
      </c>
      <c r="G28" s="17">
        <v>6061</v>
      </c>
      <c r="H28" s="17">
        <v>3931</v>
      </c>
      <c r="I28" s="17">
        <v>5345</v>
      </c>
      <c r="J28" s="44">
        <v>5094</v>
      </c>
      <c r="K28" s="44">
        <v>3275</v>
      </c>
      <c r="L28" s="44">
        <v>2462</v>
      </c>
      <c r="M28" s="44">
        <v>3070</v>
      </c>
    </row>
    <row r="29" spans="1:13" ht="26.25" customHeight="1">
      <c r="A29" s="6"/>
      <c r="B29" s="1" t="s">
        <v>73</v>
      </c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8" customHeight="1">
      <c r="A30" s="6"/>
      <c r="B30" s="3" t="s">
        <v>52</v>
      </c>
      <c r="C30" s="24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8" customHeight="1">
      <c r="A31" s="58"/>
      <c r="C31" s="16" t="s">
        <v>53</v>
      </c>
      <c r="D31" s="21">
        <v>-157.71</v>
      </c>
      <c r="E31" s="21">
        <v>-509.33</v>
      </c>
      <c r="F31" s="21">
        <v>302.97</v>
      </c>
      <c r="G31" s="21">
        <v>-34.31</v>
      </c>
      <c r="H31" s="21">
        <v>-154.23</v>
      </c>
      <c r="I31" s="21">
        <v>-289.26</v>
      </c>
      <c r="J31" s="21">
        <v>-216.89</v>
      </c>
      <c r="K31" s="21">
        <v>0.92</v>
      </c>
      <c r="L31" s="21">
        <v>-991.81</v>
      </c>
      <c r="M31" s="21">
        <v>-197.7</v>
      </c>
    </row>
    <row r="32" spans="2:13" ht="18" customHeight="1">
      <c r="B32" s="18"/>
      <c r="C32" s="19" t="s">
        <v>54</v>
      </c>
      <c r="D32" s="22">
        <v>4630.58</v>
      </c>
      <c r="E32" s="22">
        <v>3963.72</v>
      </c>
      <c r="F32" s="22">
        <v>4164.86</v>
      </c>
      <c r="G32" s="22">
        <v>3813.57</v>
      </c>
      <c r="H32" s="22">
        <v>3579.54</v>
      </c>
      <c r="I32" s="22">
        <v>3457.56</v>
      </c>
      <c r="J32" s="22">
        <v>3328.58</v>
      </c>
      <c r="K32" s="22">
        <v>3576.14</v>
      </c>
      <c r="L32" s="22">
        <v>2442.28</v>
      </c>
      <c r="M32" s="22">
        <v>2242.38</v>
      </c>
    </row>
    <row r="33" spans="1:13" ht="18" customHeight="1">
      <c r="A33" s="58"/>
      <c r="B33" s="15"/>
      <c r="C33" s="39" t="s">
        <v>96</v>
      </c>
      <c r="D33" s="21">
        <v>-3.11</v>
      </c>
      <c r="E33" s="21">
        <v>-11.85</v>
      </c>
      <c r="F33" s="21">
        <v>7.45</v>
      </c>
      <c r="G33" s="21">
        <f>'主要財務データ'!H9*100/(('主要財務データ'!H13+'主要財務データ'!G13)/2)</f>
        <v>-0.859309244741417</v>
      </c>
      <c r="H33" s="21">
        <f>'主要財務データ'!I9*100/(('主要財務データ'!I13+'主要財務データ'!H13)/2)</f>
        <v>-4.171771357431439</v>
      </c>
      <c r="I33" s="21">
        <f>'主要財務データ'!J9*100/(('主要財務データ'!J13+'主要財務データ'!I13)/2)</f>
        <v>-8.220741357767597</v>
      </c>
      <c r="J33" s="21">
        <f>'主要財務データ'!K9*100/(('主要財務データ'!K13+'主要財務データ'!J13)/2)</f>
        <v>-6.392066926668308</v>
      </c>
      <c r="K33" s="21">
        <f>'主要財務データ'!L9*100/(('主要財務データ'!L13+'主要財務データ'!K13)/2)</f>
        <v>0.026317800171490182</v>
      </c>
      <c r="L33" s="21">
        <f>'主要財務データ'!M9*100/(('主要財務データ'!M13+'主要財務データ'!L13)/2)</f>
        <v>-32.9586738222088</v>
      </c>
      <c r="M33" s="21">
        <f>'主要財務データ'!N9*100/(('主要財務データ'!N13+'主要財務データ'!M13)/2)</f>
        <v>-8.439953702255451</v>
      </c>
    </row>
    <row r="34" ht="15">
      <c r="D34" s="60"/>
    </row>
  </sheetData>
  <sheetProtection/>
  <mergeCells count="1">
    <mergeCell ref="B4:C4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ichimiya</dc:creator>
  <cp:keywords/>
  <dc:description/>
  <cp:lastModifiedBy>IRIGUCHI_TAKEYUKI</cp:lastModifiedBy>
  <cp:lastPrinted>2017-06-15T06:05:03Z</cp:lastPrinted>
  <dcterms:created xsi:type="dcterms:W3CDTF">2011-05-25T10:34:08Z</dcterms:created>
  <dcterms:modified xsi:type="dcterms:W3CDTF">2017-06-21T04:40:59Z</dcterms:modified>
  <cp:category/>
  <cp:version/>
  <cp:contentType/>
  <cp:contentStatus/>
</cp:coreProperties>
</file>